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ie/Dropbox/ICNA Executive Records/Constitution_and_Bylaws/Final and only documents to send 7 Feb 24/Accounts French/"/>
    </mc:Choice>
  </mc:AlternateContent>
  <xr:revisionPtr revIDLastSave="0" documentId="13_ncr:1_{37B43E66-536D-5044-9E79-4BD7305279F5}" xr6:coauthVersionLast="47" xr6:coauthVersionMax="47" xr10:uidLastSave="{00000000-0000-0000-0000-000000000000}"/>
  <bookViews>
    <workbookView xWindow="-260" yWindow="460" windowWidth="27640" windowHeight="17540" activeTab="4" xr2:uid="{00000000-000D-0000-FFFF-FFFF00000000}"/>
  </bookViews>
  <sheets>
    <sheet name="Résumé de l’exportation" sheetId="1" r:id="rId1"/>
    <sheet name="Etat du patrimoine - Table 1" sheetId="5" r:id="rId2"/>
    <sheet name="Etat Recettes Dépenses - Table " sheetId="4" r:id="rId3"/>
    <sheet name="Dépenses - Table 1" sheetId="2" r:id="rId4"/>
    <sheet name="Recettes - Table 1" sheetId="3" r:id="rId5"/>
    <sheet name="Tableau crédit - Table 1" sheetId="6" r:id="rId6"/>
  </sheets>
  <definedNames>
    <definedName name="_xlnm.Print_Area" localSheetId="3">'Dépenses - Table 1'!$A$1:$R$43</definedName>
    <definedName name="_xlnm.Print_Area" localSheetId="1">'Etat du patrimoine - Table 1'!$A$1:$E$28</definedName>
    <definedName name="_xlnm.Print_Area" localSheetId="4">'Recettes - Table 1'!$A$1:$S$30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5" l="1"/>
  <c r="E6" i="5"/>
  <c r="E9" i="4"/>
  <c r="P12" i="3"/>
  <c r="E21" i="2"/>
  <c r="E20" i="2"/>
  <c r="E19" i="2"/>
  <c r="E18" i="2"/>
  <c r="E17" i="2"/>
  <c r="E16" i="2"/>
  <c r="E15" i="2"/>
  <c r="E14" i="2"/>
  <c r="E13" i="2"/>
  <c r="E12" i="2"/>
  <c r="E11" i="2"/>
  <c r="E10" i="2" s="1"/>
  <c r="E9" i="2"/>
  <c r="E8" i="2"/>
  <c r="E7" i="2"/>
  <c r="C22" i="5"/>
  <c r="O37" i="2" l="1"/>
  <c r="L37" i="2"/>
  <c r="O38" i="2"/>
  <c r="O36" i="2"/>
  <c r="O35" i="2"/>
  <c r="L34" i="2"/>
  <c r="O34" i="2"/>
  <c r="L33" i="2"/>
  <c r="O33" i="2"/>
  <c r="L32" i="2"/>
  <c r="O32" i="2"/>
  <c r="L31" i="2"/>
  <c r="O31" i="2"/>
  <c r="O30" i="2"/>
  <c r="O29" i="2"/>
  <c r="O28" i="2"/>
  <c r="O27" i="2"/>
  <c r="O26" i="2"/>
  <c r="P11" i="3"/>
  <c r="E30" i="3"/>
  <c r="L8" i="3" s="1"/>
  <c r="N8" i="3" s="1"/>
  <c r="E7" i="4" s="1"/>
  <c r="C43" i="2"/>
  <c r="C4" i="5"/>
  <c r="O13" i="2"/>
  <c r="O14" i="2"/>
  <c r="O15" i="2"/>
  <c r="O16" i="2"/>
  <c r="O17" i="2"/>
  <c r="O18" i="2"/>
  <c r="O19" i="2"/>
  <c r="O20" i="2"/>
  <c r="O21" i="2"/>
  <c r="O22" i="2"/>
  <c r="O23" i="2"/>
  <c r="O24" i="2"/>
  <c r="O25" i="2"/>
  <c r="O12" i="2"/>
  <c r="P10" i="3"/>
  <c r="L10" i="2"/>
  <c r="O10" i="2" s="1"/>
  <c r="L36" i="2"/>
  <c r="L35" i="2"/>
  <c r="L30" i="2"/>
  <c r="L29" i="2"/>
  <c r="L27" i="2"/>
  <c r="L26" i="2"/>
  <c r="L9" i="3"/>
  <c r="L10" i="3"/>
  <c r="L11" i="3"/>
  <c r="L6" i="2"/>
  <c r="L11" i="2"/>
  <c r="L12" i="2"/>
  <c r="L13" i="2"/>
  <c r="L14" i="2"/>
  <c r="L15" i="2"/>
  <c r="L16" i="2"/>
  <c r="L17" i="2"/>
  <c r="L18" i="2"/>
  <c r="L19" i="2"/>
  <c r="L20" i="2"/>
  <c r="L21" i="2"/>
  <c r="L22" i="2"/>
  <c r="L23" i="2"/>
  <c r="L24" i="2"/>
  <c r="L25" i="2"/>
  <c r="L28" i="2"/>
  <c r="L38" i="2"/>
  <c r="F10" i="6"/>
  <c r="C6" i="6"/>
  <c r="C11" i="6"/>
  <c r="E11" i="6"/>
  <c r="D11" i="6"/>
  <c r="F11" i="6"/>
  <c r="C12" i="6"/>
  <c r="E12" i="6"/>
  <c r="D12" i="6"/>
  <c r="F12" i="6"/>
  <c r="C13" i="6"/>
  <c r="E13" i="6"/>
  <c r="D13" i="6"/>
  <c r="F13" i="6"/>
  <c r="C14" i="6"/>
  <c r="E14" i="6"/>
  <c r="D14" i="6"/>
  <c r="F14" i="6"/>
  <c r="C15" i="6"/>
  <c r="E15" i="6"/>
  <c r="D15" i="6"/>
  <c r="F15" i="6"/>
  <c r="C16" i="6"/>
  <c r="E16" i="6"/>
  <c r="D16" i="6"/>
  <c r="F16" i="6"/>
  <c r="C17" i="6"/>
  <c r="E17" i="6"/>
  <c r="D17" i="6"/>
  <c r="F17" i="6"/>
  <c r="C18" i="6"/>
  <c r="E18" i="6"/>
  <c r="D18" i="6"/>
  <c r="F18" i="6"/>
  <c r="C19" i="6"/>
  <c r="E19" i="6"/>
  <c r="D19" i="6"/>
  <c r="F19" i="6"/>
  <c r="C20" i="6"/>
  <c r="E20" i="6"/>
  <c r="D20" i="6"/>
  <c r="F20" i="6"/>
  <c r="C21" i="6"/>
  <c r="E21" i="6"/>
  <c r="D21" i="6"/>
  <c r="F21" i="6"/>
  <c r="C22" i="6"/>
  <c r="E22" i="6"/>
  <c r="D22" i="6"/>
  <c r="F22" i="6"/>
  <c r="C23" i="6"/>
  <c r="E23" i="6"/>
  <c r="D23" i="6"/>
  <c r="F23" i="6"/>
  <c r="C24" i="6"/>
  <c r="E24" i="6"/>
  <c r="D24" i="6"/>
  <c r="F24" i="6"/>
  <c r="C25" i="6"/>
  <c r="E25" i="6"/>
  <c r="D25" i="6"/>
  <c r="F25" i="6"/>
  <c r="C26" i="6"/>
  <c r="E26" i="6"/>
  <c r="D26" i="6"/>
  <c r="F26" i="6"/>
  <c r="C27" i="6"/>
  <c r="E27" i="6"/>
  <c r="D27" i="6"/>
  <c r="F27" i="6"/>
  <c r="C28" i="6"/>
  <c r="E28" i="6"/>
  <c r="D28" i="6"/>
  <c r="F28" i="6"/>
  <c r="C29" i="6"/>
  <c r="E29" i="6"/>
  <c r="D29" i="6"/>
  <c r="F29" i="6"/>
  <c r="C30" i="6"/>
  <c r="E30" i="6"/>
  <c r="D30" i="6"/>
  <c r="F30" i="6"/>
  <c r="C31" i="6"/>
  <c r="E31" i="6"/>
  <c r="D31" i="6"/>
  <c r="F31" i="6"/>
  <c r="C32" i="6"/>
  <c r="E32" i="6"/>
  <c r="D32" i="6"/>
  <c r="F32" i="6"/>
  <c r="C33" i="6"/>
  <c r="E33" i="6"/>
  <c r="D33" i="6"/>
  <c r="F33" i="6"/>
  <c r="C34" i="6"/>
  <c r="E34" i="6"/>
  <c r="D34" i="6"/>
  <c r="F34" i="6"/>
  <c r="C35" i="6"/>
  <c r="E35" i="6"/>
  <c r="D35" i="6"/>
  <c r="F35" i="6"/>
  <c r="C36" i="6"/>
  <c r="E36" i="6"/>
  <c r="D36" i="6"/>
  <c r="F36" i="6"/>
  <c r="C37" i="6"/>
  <c r="E37" i="6"/>
  <c r="D37" i="6"/>
  <c r="F37" i="6"/>
  <c r="C38" i="6"/>
  <c r="E38" i="6"/>
  <c r="D38" i="6"/>
  <c r="F38" i="6"/>
  <c r="C39" i="6"/>
  <c r="E39" i="6"/>
  <c r="D39" i="6"/>
  <c r="F39" i="6"/>
  <c r="C40" i="6"/>
  <c r="E40" i="6"/>
  <c r="D40" i="6"/>
  <c r="F40" i="6"/>
  <c r="C41" i="6"/>
  <c r="E41" i="6"/>
  <c r="D41" i="6"/>
  <c r="F41" i="6"/>
  <c r="C42" i="6"/>
  <c r="E42" i="6"/>
  <c r="D42" i="6"/>
  <c r="F42" i="6"/>
  <c r="C43" i="6"/>
  <c r="E43" i="6"/>
  <c r="D43" i="6"/>
  <c r="F43" i="6"/>
  <c r="C44" i="6"/>
  <c r="E44" i="6"/>
  <c r="D44" i="6"/>
  <c r="F44" i="6"/>
  <c r="C45" i="6"/>
  <c r="E45" i="6"/>
  <c r="D45" i="6"/>
  <c r="F45" i="6"/>
  <c r="C46" i="6"/>
  <c r="E46" i="6"/>
  <c r="D46" i="6"/>
  <c r="F46" i="6"/>
  <c r="C47" i="6"/>
  <c r="E47" i="6"/>
  <c r="D47" i="6"/>
  <c r="F47" i="6"/>
  <c r="C48" i="6"/>
  <c r="E48" i="6"/>
  <c r="D48" i="6"/>
  <c r="F48" i="6"/>
  <c r="C49" i="6"/>
  <c r="E49" i="6"/>
  <c r="D49" i="6"/>
  <c r="F49" i="6"/>
  <c r="C50" i="6"/>
  <c r="E50" i="6"/>
  <c r="D50" i="6"/>
  <c r="F50" i="6"/>
  <c r="C51" i="6"/>
  <c r="E51" i="6"/>
  <c r="D51" i="6"/>
  <c r="F51" i="6"/>
  <c r="C52" i="6"/>
  <c r="E52" i="6"/>
  <c r="D52" i="6"/>
  <c r="F52" i="6"/>
  <c r="C53" i="6"/>
  <c r="E53" i="6"/>
  <c r="D53" i="6"/>
  <c r="F53" i="6"/>
  <c r="C54" i="6"/>
  <c r="E54" i="6"/>
  <c r="D54" i="6"/>
  <c r="F54" i="6"/>
  <c r="C55" i="6"/>
  <c r="E55" i="6"/>
  <c r="D55" i="6"/>
  <c r="F55" i="6"/>
  <c r="C56" i="6"/>
  <c r="E56" i="6"/>
  <c r="D56" i="6"/>
  <c r="F56" i="6"/>
  <c r="C57" i="6"/>
  <c r="E57" i="6"/>
  <c r="D57" i="6"/>
  <c r="F57" i="6"/>
  <c r="C58" i="6"/>
  <c r="E58" i="6"/>
  <c r="D58" i="6"/>
  <c r="F58" i="6"/>
  <c r="C59" i="6"/>
  <c r="E59" i="6"/>
  <c r="D59" i="6"/>
  <c r="F59" i="6"/>
  <c r="C60" i="6"/>
  <c r="E60" i="6"/>
  <c r="D60" i="6"/>
  <c r="F60" i="6"/>
  <c r="C61" i="6"/>
  <c r="E61" i="6"/>
  <c r="D61" i="6"/>
  <c r="F61" i="6"/>
  <c r="C62" i="6"/>
  <c r="E62" i="6"/>
  <c r="D62" i="6"/>
  <c r="F62" i="6"/>
  <c r="C63" i="6"/>
  <c r="E63" i="6"/>
  <c r="D63" i="6"/>
  <c r="F63" i="6"/>
  <c r="C64" i="6"/>
  <c r="E64" i="6"/>
  <c r="D64" i="6"/>
  <c r="F64" i="6"/>
  <c r="C65" i="6"/>
  <c r="E65" i="6"/>
  <c r="D65" i="6"/>
  <c r="F65" i="6"/>
  <c r="C66" i="6"/>
  <c r="E66" i="6"/>
  <c r="D66" i="6"/>
  <c r="F66" i="6"/>
  <c r="C67" i="6"/>
  <c r="E67" i="6"/>
  <c r="D67" i="6"/>
  <c r="F67" i="6"/>
  <c r="C68" i="6"/>
  <c r="E68" i="6"/>
  <c r="D68" i="6"/>
  <c r="F68" i="6"/>
  <c r="C69" i="6"/>
  <c r="E69" i="6"/>
  <c r="D69" i="6"/>
  <c r="F69" i="6"/>
  <c r="C70" i="6"/>
  <c r="E70" i="6"/>
  <c r="D70" i="6"/>
  <c r="F70" i="6"/>
  <c r="C71" i="6"/>
  <c r="E71" i="6"/>
  <c r="D71" i="6"/>
  <c r="F71" i="6"/>
  <c r="C72" i="6"/>
  <c r="E72" i="6"/>
  <c r="D72" i="6"/>
  <c r="F72" i="6"/>
  <c r="C73" i="6"/>
  <c r="E73" i="6"/>
  <c r="D73" i="6"/>
  <c r="F73" i="6"/>
  <c r="C74" i="6"/>
  <c r="E74" i="6"/>
  <c r="D74" i="6"/>
  <c r="F74" i="6"/>
  <c r="C75" i="6"/>
  <c r="E75" i="6"/>
  <c r="D75" i="6"/>
  <c r="F75" i="6"/>
  <c r="C76" i="6"/>
  <c r="E76" i="6"/>
  <c r="D76" i="6"/>
  <c r="F76" i="6"/>
  <c r="C77" i="6"/>
  <c r="E77" i="6"/>
  <c r="D77" i="6"/>
  <c r="F77" i="6"/>
  <c r="C78" i="6"/>
  <c r="E78" i="6"/>
  <c r="D78" i="6"/>
  <c r="F78" i="6"/>
  <c r="C79" i="6"/>
  <c r="E79" i="6"/>
  <c r="D79" i="6"/>
  <c r="F79" i="6"/>
  <c r="C80" i="6"/>
  <c r="E80" i="6"/>
  <c r="D80" i="6"/>
  <c r="F80" i="6"/>
  <c r="C81" i="6"/>
  <c r="E81" i="6"/>
  <c r="D81" i="6"/>
  <c r="F81" i="6"/>
  <c r="C82" i="6"/>
  <c r="E82" i="6"/>
  <c r="D82" i="6"/>
  <c r="F82" i="6"/>
  <c r="C83" i="6"/>
  <c r="E83" i="6"/>
  <c r="D83" i="6"/>
  <c r="F83" i="6"/>
  <c r="C84" i="6"/>
  <c r="E84" i="6"/>
  <c r="D84" i="6"/>
  <c r="F84" i="6"/>
  <c r="C85" i="6"/>
  <c r="E85" i="6"/>
  <c r="D85" i="6"/>
  <c r="F85" i="6"/>
  <c r="C86" i="6"/>
  <c r="E86" i="6"/>
  <c r="D86" i="6"/>
  <c r="F86" i="6"/>
  <c r="C87" i="6"/>
  <c r="E87" i="6"/>
  <c r="D87" i="6"/>
  <c r="F87" i="6"/>
  <c r="C88" i="6"/>
  <c r="E88" i="6"/>
  <c r="D88" i="6"/>
  <c r="F88" i="6"/>
  <c r="C89" i="6"/>
  <c r="E89" i="6"/>
  <c r="D89" i="6"/>
  <c r="F89" i="6"/>
  <c r="C90" i="6"/>
  <c r="E90" i="6"/>
  <c r="D90" i="6"/>
  <c r="F90" i="6"/>
  <c r="C91" i="6"/>
  <c r="E91" i="6"/>
  <c r="D91" i="6"/>
  <c r="F91" i="6"/>
  <c r="C92" i="6"/>
  <c r="E92" i="6"/>
  <c r="D92" i="6"/>
  <c r="F92" i="6"/>
  <c r="C93" i="6"/>
  <c r="E93" i="6"/>
  <c r="D93" i="6"/>
  <c r="F93" i="6"/>
  <c r="C94" i="6"/>
  <c r="E94" i="6"/>
  <c r="D94" i="6"/>
  <c r="F94" i="6"/>
  <c r="C95" i="6"/>
  <c r="E95" i="6"/>
  <c r="D95" i="6"/>
  <c r="F95" i="6"/>
  <c r="C96" i="6"/>
  <c r="E96" i="6"/>
  <c r="D96" i="6"/>
  <c r="F96" i="6"/>
  <c r="C97" i="6"/>
  <c r="E97" i="6"/>
  <c r="D97" i="6"/>
  <c r="F97" i="6"/>
  <c r="C98" i="6"/>
  <c r="E98" i="6"/>
  <c r="D98" i="6"/>
  <c r="F98" i="6"/>
  <c r="C99" i="6"/>
  <c r="E99" i="6"/>
  <c r="D99" i="6"/>
  <c r="F99" i="6"/>
  <c r="C100" i="6"/>
  <c r="E100" i="6"/>
  <c r="D100" i="6"/>
  <c r="F100" i="6"/>
  <c r="C101" i="6"/>
  <c r="E101" i="6"/>
  <c r="D101" i="6"/>
  <c r="F101" i="6"/>
  <c r="C102" i="6"/>
  <c r="E102" i="6"/>
  <c r="D102" i="6"/>
  <c r="F102" i="6"/>
  <c r="C103" i="6"/>
  <c r="E103" i="6"/>
  <c r="D103" i="6"/>
  <c r="F103" i="6"/>
  <c r="C104" i="6"/>
  <c r="E104" i="6"/>
  <c r="D104" i="6"/>
  <c r="F104" i="6"/>
  <c r="C105" i="6"/>
  <c r="E105" i="6"/>
  <c r="D105" i="6"/>
  <c r="F105" i="6"/>
  <c r="C106" i="6"/>
  <c r="E106" i="6"/>
  <c r="D106" i="6"/>
  <c r="F106" i="6"/>
  <c r="C107" i="6"/>
  <c r="E107" i="6"/>
  <c r="D107" i="6"/>
  <c r="F107" i="6"/>
  <c r="C108" i="6"/>
  <c r="E108" i="6"/>
  <c r="D108" i="6"/>
  <c r="F108" i="6"/>
  <c r="C109" i="6"/>
  <c r="E109" i="6"/>
  <c r="D109" i="6"/>
  <c r="F109" i="6"/>
  <c r="C110" i="6"/>
  <c r="E110" i="6"/>
  <c r="D110" i="6"/>
  <c r="F110" i="6"/>
  <c r="C111" i="6"/>
  <c r="E111" i="6"/>
  <c r="D111" i="6"/>
  <c r="F111" i="6"/>
  <c r="C112" i="6"/>
  <c r="E112" i="6"/>
  <c r="D112" i="6"/>
  <c r="F112" i="6"/>
  <c r="C113" i="6"/>
  <c r="E113" i="6"/>
  <c r="D113" i="6"/>
  <c r="F113" i="6"/>
  <c r="C114" i="6"/>
  <c r="E114" i="6"/>
  <c r="D114" i="6"/>
  <c r="F114" i="6"/>
  <c r="C115" i="6"/>
  <c r="E115" i="6"/>
  <c r="D115" i="6"/>
  <c r="F115" i="6"/>
  <c r="C116" i="6"/>
  <c r="E116" i="6"/>
  <c r="D116" i="6"/>
  <c r="F116" i="6"/>
  <c r="C117" i="6"/>
  <c r="E117" i="6"/>
  <c r="D117" i="6"/>
  <c r="F117" i="6"/>
  <c r="C118" i="6"/>
  <c r="E118" i="6"/>
  <c r="D118" i="6"/>
  <c r="F118" i="6"/>
  <c r="C119" i="6"/>
  <c r="E119" i="6"/>
  <c r="D119" i="6"/>
  <c r="F119" i="6"/>
  <c r="C120" i="6"/>
  <c r="E120" i="6"/>
  <c r="D120" i="6"/>
  <c r="F120" i="6"/>
  <c r="C121" i="6"/>
  <c r="E121" i="6"/>
  <c r="D121" i="6"/>
  <c r="F121" i="6"/>
  <c r="C122" i="6"/>
  <c r="E122" i="6"/>
  <c r="D122" i="6"/>
  <c r="F122" i="6"/>
  <c r="C123" i="6"/>
  <c r="E123" i="6"/>
  <c r="D123" i="6"/>
  <c r="F123" i="6"/>
  <c r="C124" i="6"/>
  <c r="E124" i="6"/>
  <c r="D124" i="6"/>
  <c r="F124" i="6"/>
  <c r="C125" i="6"/>
  <c r="E125" i="6"/>
  <c r="D125" i="6"/>
  <c r="F125" i="6"/>
  <c r="C126" i="6"/>
  <c r="E126" i="6"/>
  <c r="D126" i="6"/>
  <c r="F126" i="6"/>
  <c r="C127" i="6"/>
  <c r="E127" i="6"/>
  <c r="D127" i="6"/>
  <c r="F127" i="6"/>
  <c r="C128" i="6"/>
  <c r="E128" i="6"/>
  <c r="D128" i="6"/>
  <c r="F128" i="6"/>
  <c r="C129" i="6"/>
  <c r="E129" i="6"/>
  <c r="D129" i="6"/>
  <c r="F129" i="6"/>
  <c r="C130" i="6"/>
  <c r="E130" i="6"/>
  <c r="D130" i="6"/>
  <c r="F130" i="6"/>
  <c r="L6" i="3"/>
  <c r="L12" i="3"/>
  <c r="L13" i="3"/>
  <c r="L14" i="3"/>
  <c r="L15" i="3"/>
  <c r="L16" i="3"/>
  <c r="L17" i="3"/>
  <c r="L18" i="3"/>
  <c r="L19" i="3"/>
  <c r="L20" i="3"/>
  <c r="L21" i="3"/>
  <c r="L22" i="3"/>
  <c r="L23" i="3"/>
  <c r="L24" i="3"/>
  <c r="R25" i="3"/>
  <c r="O25" i="3"/>
  <c r="M25" i="3"/>
  <c r="K25" i="3"/>
  <c r="I25" i="3"/>
  <c r="G25" i="3"/>
  <c r="R39" i="2"/>
  <c r="P39" i="2"/>
  <c r="N39" i="2"/>
  <c r="M39" i="2"/>
  <c r="K39" i="2"/>
  <c r="I39" i="2"/>
  <c r="G39" i="2"/>
  <c r="P25" i="3" l="1"/>
  <c r="L9" i="2"/>
  <c r="O9" i="2" s="1"/>
  <c r="L7" i="2"/>
  <c r="O7" i="2" s="1"/>
  <c r="N25" i="3"/>
  <c r="E25" i="3"/>
  <c r="L25" i="3"/>
  <c r="E10" i="4" l="1"/>
  <c r="L8" i="2"/>
  <c r="E39" i="2"/>
  <c r="O8" i="2" l="1"/>
  <c r="O39" i="2" s="1"/>
  <c r="L39" i="2"/>
  <c r="C8" i="4" l="1"/>
  <c r="C10" i="4" s="1"/>
  <c r="E15" i="5" l="1"/>
  <c r="E4" i="5" s="1"/>
</calcChain>
</file>

<file path=xl/sharedStrings.xml><?xml version="1.0" encoding="utf-8"?>
<sst xmlns="http://schemas.openxmlformats.org/spreadsheetml/2006/main" count="212" uniqueCount="117">
  <si>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</si>
  <si>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</si>
  <si>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</si>
  <si>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</si>
  <si>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Dépenses</t>
  </si>
  <si>
    <t>Table 1</t>
  </si>
  <si>
    <t>Dépenses - Table 1</t>
  </si>
  <si>
    <t>N°</t>
  </si>
  <si>
    <t>Date enregistrement</t>
  </si>
  <si>
    <t>Description</t>
  </si>
  <si>
    <t>Banque 1</t>
  </si>
  <si>
    <t>Compte terme</t>
  </si>
  <si>
    <t>Caisse 1</t>
  </si>
  <si>
    <t>Caisse 2</t>
  </si>
  <si>
    <t>Montant total</t>
  </si>
  <si>
    <t>Transferts</t>
  </si>
  <si>
    <t>Marchandises</t>
  </si>
  <si>
    <t>Salaires</t>
  </si>
  <si>
    <t>Services biens</t>
  </si>
  <si>
    <t>Autres</t>
  </si>
  <si>
    <t>Montant</t>
  </si>
  <si>
    <t>Total des dépenses</t>
  </si>
  <si>
    <t>Recettes</t>
  </si>
  <si>
    <t>Recettes - Table 1</t>
  </si>
  <si>
    <t>Cotisations</t>
  </si>
  <si>
    <t>Dons</t>
  </si>
  <si>
    <t>Subsides</t>
  </si>
  <si>
    <t>description</t>
  </si>
  <si>
    <t>Réouverture</t>
  </si>
  <si>
    <t>Tota des recettes</t>
  </si>
  <si>
    <t>Etat Recettes Dépenses</t>
  </si>
  <si>
    <t xml:space="preserve">Etat Recettes Dépenses - Table </t>
  </si>
  <si>
    <t>Etat des dépenses et recettes</t>
  </si>
  <si>
    <t>Rémunérations</t>
  </si>
  <si>
    <t>Dons et legs</t>
  </si>
  <si>
    <t>Biens et services divers</t>
  </si>
  <si>
    <t>Autres dépenses</t>
  </si>
  <si>
    <t>Autres recettes</t>
  </si>
  <si>
    <t>Total dépenses</t>
  </si>
  <si>
    <t>Total recettes</t>
  </si>
  <si>
    <t>Etat du patrimoine</t>
  </si>
  <si>
    <t>Etat du patrimoine - Table 1</t>
  </si>
  <si>
    <t>Total actif</t>
  </si>
  <si>
    <t>Total passif</t>
  </si>
  <si>
    <t>Perte à reporter</t>
  </si>
  <si>
    <t>Avoirs</t>
  </si>
  <si>
    <t>Dettes</t>
  </si>
  <si>
    <t>Immeubles (terrains, …)</t>
  </si>
  <si>
    <t>Dettes financières</t>
  </si>
  <si>
    <r>
      <rPr>
        <sz val="11"/>
        <color indexed="8"/>
        <rFont val="Symbol"/>
        <charset val="2"/>
      </rPr>
      <t>−</t>
    </r>
    <r>
      <rPr>
        <sz val="7"/>
        <color indexed="8"/>
        <rFont val="Times New Roman"/>
        <family val="1"/>
      </rPr>
      <t xml:space="preserve">        </t>
    </r>
    <r>
      <rPr>
        <sz val="11"/>
        <color indexed="8"/>
        <rFont val="Times New Roman"/>
        <family val="1"/>
      </rPr>
      <t>appartenant à l’association en pleine propriété</t>
    </r>
  </si>
  <si>
    <r>
      <rPr>
        <sz val="11"/>
        <color indexed="8"/>
        <rFont val="Symbol"/>
        <charset val="2"/>
      </rPr>
      <t>−</t>
    </r>
    <r>
      <rPr>
        <sz val="7"/>
        <color indexed="8"/>
        <rFont val="Times New Roman"/>
        <family val="1"/>
      </rPr>
      <t xml:space="preserve">        </t>
    </r>
    <r>
      <rPr>
        <sz val="11"/>
        <color indexed="8"/>
        <rFont val="Times New Roman"/>
        <family val="1"/>
      </rPr>
      <t>autres</t>
    </r>
  </si>
  <si>
    <t>Machines</t>
  </si>
  <si>
    <t>Dettes à l’égard des fournisseurs</t>
  </si>
  <si>
    <t>Mobilier et matériel roulant</t>
  </si>
  <si>
    <t>Dettes à l’égard des membres</t>
  </si>
  <si>
    <t>Stocks</t>
  </si>
  <si>
    <t>Dettes fiscales, salariales et sociales</t>
  </si>
  <si>
    <t>Créances</t>
  </si>
  <si>
    <t>Autres actifs</t>
  </si>
  <si>
    <t>Autres dettes</t>
  </si>
  <si>
    <t>Tableau crédit</t>
  </si>
  <si>
    <t>Tableau crédit - Table 1</t>
  </si>
  <si>
    <t>Tableau d'amortissement d'un crédit</t>
  </si>
  <si>
    <t>Nombre de terme en mois</t>
  </si>
  <si>
    <t>Taux d'intérêt annuel</t>
  </si>
  <si>
    <t>Montant de la mensualialité</t>
  </si>
  <si>
    <t>Periode</t>
  </si>
  <si>
    <t>Mensualité</t>
  </si>
  <si>
    <t>Capital</t>
  </si>
  <si>
    <t>Intérêt</t>
  </si>
  <si>
    <t>Solde capital</t>
  </si>
  <si>
    <t>International Child Neurology Association</t>
  </si>
  <si>
    <t>NE 0414.433.983</t>
  </si>
  <si>
    <t>KBC EUR</t>
  </si>
  <si>
    <t>Compte en EUR</t>
  </si>
  <si>
    <t>Frais bancaires</t>
  </si>
  <si>
    <t>Frais secrétarait et gestion admin</t>
  </si>
  <si>
    <t>KBC USD converti en EUR au 31/12/20</t>
  </si>
  <si>
    <t>Royalties</t>
  </si>
  <si>
    <t>Organisations évenements</t>
  </si>
  <si>
    <t>Frais pour prix accordé</t>
  </si>
  <si>
    <t>Expert ease longterm 35.875 USD</t>
  </si>
  <si>
    <t>Maxibond 18M 71.250 USD</t>
  </si>
  <si>
    <t>Taux USD/EUR au 31/12/22</t>
  </si>
  <si>
    <t>Bilan au 31/12/22</t>
  </si>
  <si>
    <t>Converti en EUR au taux du 31/12/22</t>
  </si>
  <si>
    <t>22.06.22</t>
  </si>
  <si>
    <t>01.07.22</t>
  </si>
  <si>
    <t>03.08.22</t>
  </si>
  <si>
    <t>21.11.22</t>
  </si>
  <si>
    <t>27.11.22</t>
  </si>
  <si>
    <t>08.12.22</t>
  </si>
  <si>
    <t>08.12.23</t>
  </si>
  <si>
    <t>16.12.22</t>
  </si>
  <si>
    <t>21.01.22</t>
  </si>
  <si>
    <t>05.09.22</t>
  </si>
  <si>
    <t>16.09.22</t>
  </si>
  <si>
    <t>19.09.22</t>
  </si>
  <si>
    <t>23.09.22</t>
  </si>
  <si>
    <t>11.12.22</t>
  </si>
  <si>
    <t>30.12.22</t>
  </si>
  <si>
    <t>Différence</t>
  </si>
  <si>
    <t>Frais de bureau</t>
  </si>
  <si>
    <t>Sponsorship funding ICNC 2022</t>
  </si>
  <si>
    <t>Committee travel costs ICNA International Meeting 2022</t>
  </si>
  <si>
    <t xml:space="preserve">Bank charges   </t>
  </si>
  <si>
    <t>Secretarial fees June 2022</t>
  </si>
  <si>
    <t>Secretarial fees July 2022</t>
  </si>
  <si>
    <t>Secretarial fees December 2021</t>
  </si>
  <si>
    <t>Secretarial costs</t>
  </si>
  <si>
    <t>ICNApedia website costs</t>
  </si>
  <si>
    <t xml:space="preserve">Secretarial fees </t>
  </si>
  <si>
    <t>ICNA Global Burden of Disease Fellowship - payment failed</t>
  </si>
  <si>
    <t>ICNA Global Regional Initiative Program (GRIP) ICNA-APFP</t>
  </si>
  <si>
    <t>ICNA Global Burden of Disease Fellowship payment</t>
  </si>
  <si>
    <t xml:space="preserve">Presenters Grant ICNA International Meeting 2022-Frank Ford Award </t>
  </si>
  <si>
    <t>ICNA International Meeting 2022 Presenter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</si>
</sst>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quot;* #,##0.00&quot;   &quot;;&quot; &quot;* &quot;-&quot;??&quot;   &quot;"/>
    <numFmt numFmtId="165" formatCode="#,##0.00&quot; &quot;;&quot;-&quot;#,##0.00&quot; &quot;"/>
    <numFmt numFmtId="166" formatCode="#,##0.00&quot; €&quot;"/>
  </numFmts>
  <fonts count="20" x14ac:knownFonts="1">
    <font>
      <sz val="10"/>
      <color indexed="8"/>
      <name val="Arial"/>
    </font>
    <font>
      <sz val="12"/>
      <color indexed="8"/>
      <name val="Arial"/>
      <family val="2"/>
    </font>
    <font>
      <sz val="14"/>
      <color indexed="8"/>
      <name val="Arial"/>
      <family val="2"/>
    </font>
    <font>
      <u/>
      <sz val="12"/>
      <color indexed="11"/>
      <name val="Arial"/>
      <family val="2"/>
    </font>
    <font>
      <b/>
      <i/>
      <sz val="12"/>
      <color indexed="8"/>
      <name val="Arial"/>
      <family val="2"/>
    </font>
    <font>
      <i/>
      <sz val="10"/>
      <color indexed="8"/>
      <name val="Arial"/>
      <family val="2"/>
    </font>
    <font>
      <i/>
      <sz val="9"/>
      <color indexed="8"/>
      <name val="Arial"/>
      <family val="2"/>
    </font>
    <font>
      <b/>
      <sz val="10"/>
      <color indexed="8"/>
      <name val="Arial"/>
      <family val="2"/>
    </font>
    <font>
      <b/>
      <u/>
      <sz val="14"/>
      <color indexed="8"/>
      <name val="Arial"/>
      <family val="2"/>
    </font>
    <font>
      <sz val="12"/>
      <color indexed="8"/>
      <name val="Times New Roman"/>
      <family val="1"/>
    </font>
    <font>
      <b/>
      <sz val="11"/>
      <color indexed="8"/>
      <name val="Times New Roman"/>
      <family val="1"/>
    </font>
    <font>
      <sz val="11"/>
      <color indexed="8"/>
      <name val="Times New Roman"/>
      <family val="1"/>
    </font>
    <font>
      <sz val="11"/>
      <color indexed="8"/>
      <name val="Symbol"/>
      <charset val="2"/>
    </font>
    <font>
      <sz val="7"/>
      <color indexed="8"/>
      <name val="Times New Roman"/>
      <family val="1"/>
    </font>
    <font>
      <sz val="10"/>
      <color indexed="8"/>
      <name val="Arial"/>
      <family val="2"/>
    </font>
    <font>
      <sz val="11"/>
      <name val="Times New Roman"/>
      <family val="1"/>
    </font>
    <font>
      <sz val="10"/>
      <color rgb="FF000000"/>
      <name val="Arial"/>
      <family val="2"/>
    </font>
    <font>
      <sz val="12"/>
      <name val="Times New Roman"/>
      <family val="1"/>
    </font>
    <font>
      <sz val="10"/>
      <name val="Arial"/>
      <family val="2"/>
    </font>
    <font>
      <sz val="10"/>
      <name val="Helvetica"/>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rgb="FFFFFFFF"/>
        <bgColor rgb="FF000000"/>
      </patternFill>
    </fill>
  </fills>
  <borders count="64">
    <border>
      <left/>
      <right/>
      <top/>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medium">
        <color indexed="8"/>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top style="thin">
        <color indexed="8"/>
      </top>
      <bottom/>
      <diagonal/>
    </border>
    <border>
      <left/>
      <right style="thin">
        <color indexed="8"/>
      </right>
      <top style="thin">
        <color indexed="8"/>
      </top>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8"/>
      </top>
      <bottom style="thin">
        <color indexed="13"/>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medium">
        <color indexed="8"/>
      </right>
      <top style="thin">
        <color indexed="13"/>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diagonal/>
    </border>
    <border>
      <left style="thin">
        <color indexed="8"/>
      </left>
      <right style="thin">
        <color indexed="8"/>
      </right>
      <top style="thin">
        <color indexed="13"/>
      </top>
      <bottom style="thin">
        <color indexed="8"/>
      </bottom>
      <diagonal/>
    </border>
    <border>
      <left style="thin">
        <color indexed="8"/>
      </left>
      <right style="medium">
        <color indexed="8"/>
      </right>
      <top style="thin">
        <color indexed="13"/>
      </top>
      <bottom style="thin">
        <color indexed="8"/>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8"/>
      </bottom>
      <diagonal/>
    </border>
    <border>
      <left style="thin">
        <color indexed="8"/>
      </left>
      <right style="thin">
        <color indexed="8"/>
      </right>
      <top/>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medium">
        <color indexed="8"/>
      </left>
      <right style="thin">
        <color indexed="8"/>
      </right>
      <top style="thin">
        <color indexed="13"/>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13"/>
      </top>
      <bottom style="medium">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bottom/>
      <diagonal/>
    </border>
    <border>
      <left style="thin">
        <color indexed="8"/>
      </left>
      <right style="thin">
        <color indexed="8"/>
      </right>
      <top style="thin">
        <color indexed="13"/>
      </top>
      <bottom/>
      <diagonal/>
    </border>
    <border>
      <left style="thin">
        <color indexed="8"/>
      </left>
      <right style="medium">
        <color indexed="8"/>
      </right>
      <top style="thin">
        <color indexed="13"/>
      </top>
      <bottom/>
      <diagonal/>
    </border>
    <border>
      <left style="medium">
        <color indexed="8"/>
      </left>
      <right style="thin">
        <color indexed="8"/>
      </right>
      <top style="thin">
        <color indexed="13"/>
      </top>
      <bottom/>
      <diagonal/>
    </border>
    <border>
      <left style="medium">
        <color indexed="8"/>
      </left>
      <right style="thin">
        <color indexed="8"/>
      </right>
      <top/>
      <bottom style="thin">
        <color indexed="8"/>
      </bottom>
      <diagonal/>
    </border>
    <border>
      <left style="thin">
        <color rgb="FF000000"/>
      </left>
      <right style="thin">
        <color rgb="FF000000"/>
      </right>
      <top style="thin">
        <color rgb="FFAAAAAA"/>
      </top>
      <bottom style="thin">
        <color rgb="FFAAAAAA"/>
      </bottom>
      <diagonal/>
    </border>
  </borders>
  <cellStyleXfs count="1">
    <xf numFmtId="0" fontId="0" fillId="0" borderId="0" applyNumberFormat="0" applyFill="0" applyBorder="0" applyProtection="0"/>
  </cellStyleXfs>
  <cellXfs count="204">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2" xfId="0" applyFont="1" applyFill="1" applyBorder="1" applyAlignment="1">
      <alignment horizontal="center"/>
    </xf>
    <xf numFmtId="49" fontId="5" fillId="4" borderId="6" xfId="0" applyNumberFormat="1" applyFont="1" applyFill="1" applyBorder="1" applyAlignment="1">
      <alignment horizontal="center" vertical="center"/>
    </xf>
    <xf numFmtId="0" fontId="5" fillId="4" borderId="8" xfId="0" applyFont="1" applyFill="1" applyBorder="1" applyAlignment="1">
      <alignment horizontal="center" vertical="center"/>
    </xf>
    <xf numFmtId="49" fontId="5" fillId="6" borderId="15" xfId="0" applyNumberFormat="1" applyFont="1" applyFill="1" applyBorder="1" applyAlignment="1">
      <alignment horizontal="center" vertical="center"/>
    </xf>
    <xf numFmtId="0" fontId="5" fillId="6" borderId="25" xfId="0" applyFont="1" applyFill="1" applyBorder="1" applyAlignment="1">
      <alignment horizontal="center" vertical="center"/>
    </xf>
    <xf numFmtId="49" fontId="5" fillId="4" borderId="29" xfId="0" applyNumberFormat="1" applyFont="1" applyFill="1" applyBorder="1" applyAlignment="1">
      <alignment horizontal="center" vertical="center"/>
    </xf>
    <xf numFmtId="49" fontId="5" fillId="5" borderId="29" xfId="0" applyNumberFormat="1" applyFont="1" applyFill="1" applyBorder="1" applyAlignment="1">
      <alignment horizontal="center" vertical="center"/>
    </xf>
    <xf numFmtId="49" fontId="5" fillId="4" borderId="30" xfId="0" applyNumberFormat="1" applyFont="1" applyFill="1" applyBorder="1" applyAlignment="1">
      <alignment horizontal="center" vertical="center"/>
    </xf>
    <xf numFmtId="0" fontId="5" fillId="6" borderId="32" xfId="0" applyFont="1" applyFill="1" applyBorder="1" applyAlignment="1">
      <alignment horizontal="center" vertical="center"/>
    </xf>
    <xf numFmtId="0" fontId="0" fillId="4" borderId="4" xfId="0" applyNumberFormat="1" applyFill="1" applyBorder="1"/>
    <xf numFmtId="14" fontId="0" fillId="4" borderId="5" xfId="0" applyNumberFormat="1" applyFill="1" applyBorder="1"/>
    <xf numFmtId="0" fontId="0" fillId="4" borderId="4" xfId="0" applyFill="1" applyBorder="1"/>
    <xf numFmtId="4" fontId="0" fillId="4" borderId="4" xfId="0" applyNumberFormat="1" applyFill="1" applyBorder="1"/>
    <xf numFmtId="0" fontId="0" fillId="5" borderId="25" xfId="0" applyFill="1" applyBorder="1"/>
    <xf numFmtId="2" fontId="0" fillId="5" borderId="25" xfId="0" applyNumberFormat="1" applyFill="1" applyBorder="1"/>
    <xf numFmtId="2" fontId="0" fillId="4" borderId="4" xfId="0" applyNumberFormat="1" applyFill="1" applyBorder="1"/>
    <xf numFmtId="2" fontId="0" fillId="4" borderId="5" xfId="0" applyNumberFormat="1" applyFill="1" applyBorder="1"/>
    <xf numFmtId="4" fontId="5" fillId="4" borderId="12" xfId="0" applyNumberFormat="1" applyFont="1" applyFill="1" applyBorder="1"/>
    <xf numFmtId="2" fontId="0" fillId="4" borderId="6" xfId="0" applyNumberFormat="1" applyFill="1" applyBorder="1"/>
    <xf numFmtId="4" fontId="0" fillId="6" borderId="32" xfId="0" applyNumberFormat="1" applyFill="1" applyBorder="1"/>
    <xf numFmtId="0" fontId="0" fillId="4" borderId="16" xfId="0" applyNumberFormat="1" applyFill="1" applyBorder="1"/>
    <xf numFmtId="14" fontId="0" fillId="4" borderId="17" xfId="0" applyNumberFormat="1" applyFill="1" applyBorder="1"/>
    <xf numFmtId="0" fontId="0" fillId="4" borderId="16" xfId="0" applyFill="1" applyBorder="1"/>
    <xf numFmtId="4" fontId="0" fillId="4" borderId="16" xfId="0" applyNumberFormat="1" applyFill="1" applyBorder="1"/>
    <xf numFmtId="0" fontId="0" fillId="5" borderId="32" xfId="0" applyFill="1" applyBorder="1"/>
    <xf numFmtId="2" fontId="0" fillId="5" borderId="32" xfId="0" applyNumberFormat="1" applyFill="1" applyBorder="1"/>
    <xf numFmtId="2" fontId="0" fillId="4" borderId="16" xfId="0" applyNumberFormat="1" applyFill="1" applyBorder="1"/>
    <xf numFmtId="2" fontId="0" fillId="4" borderId="17" xfId="0" applyNumberFormat="1" applyFill="1" applyBorder="1"/>
    <xf numFmtId="4" fontId="5" fillId="4" borderId="24" xfId="0" applyNumberFormat="1" applyFont="1" applyFill="1" applyBorder="1"/>
    <xf numFmtId="2" fontId="0" fillId="4" borderId="18" xfId="0" applyNumberFormat="1" applyFill="1" applyBorder="1"/>
    <xf numFmtId="0" fontId="0" fillId="4" borderId="18" xfId="0" applyFill="1" applyBorder="1"/>
    <xf numFmtId="0" fontId="0" fillId="4" borderId="33" xfId="0" applyNumberFormat="1" applyFill="1" applyBorder="1"/>
    <xf numFmtId="14" fontId="0" fillId="4" borderId="34" xfId="0" applyNumberFormat="1" applyFill="1" applyBorder="1"/>
    <xf numFmtId="0" fontId="0" fillId="4" borderId="35" xfId="0" applyFill="1" applyBorder="1"/>
    <xf numFmtId="0" fontId="0" fillId="4" borderId="33" xfId="0" applyFill="1" applyBorder="1"/>
    <xf numFmtId="4" fontId="0" fillId="4" borderId="33" xfId="0" applyNumberFormat="1" applyFill="1" applyBorder="1"/>
    <xf numFmtId="0" fontId="0" fillId="5" borderId="36" xfId="0" applyFill="1" applyBorder="1"/>
    <xf numFmtId="2" fontId="0" fillId="5" borderId="36" xfId="0" applyNumberFormat="1" applyFill="1" applyBorder="1"/>
    <xf numFmtId="2" fontId="0" fillId="4" borderId="33" xfId="0" applyNumberFormat="1" applyFill="1" applyBorder="1"/>
    <xf numFmtId="2" fontId="0" fillId="4" borderId="34" xfId="0" applyNumberFormat="1" applyFill="1" applyBorder="1"/>
    <xf numFmtId="4" fontId="5" fillId="4" borderId="37" xfId="0" applyNumberFormat="1" applyFont="1" applyFill="1" applyBorder="1"/>
    <xf numFmtId="2" fontId="0" fillId="4" borderId="35" xfId="0" applyNumberFormat="1" applyFill="1" applyBorder="1"/>
    <xf numFmtId="4" fontId="0" fillId="6" borderId="36" xfId="0" applyNumberFormat="1" applyFill="1" applyBorder="1"/>
    <xf numFmtId="0" fontId="0" fillId="4" borderId="41" xfId="0" applyFill="1" applyBorder="1"/>
    <xf numFmtId="4" fontId="7" fillId="4" borderId="41" xfId="0" applyNumberFormat="1" applyFont="1" applyFill="1" applyBorder="1" applyAlignment="1">
      <alignment horizontal="right"/>
    </xf>
    <xf numFmtId="0" fontId="0" fillId="5" borderId="41" xfId="0" applyFill="1" applyBorder="1"/>
    <xf numFmtId="2" fontId="7" fillId="5" borderId="41" xfId="0" applyNumberFormat="1" applyFont="1" applyFill="1" applyBorder="1" applyAlignment="1">
      <alignment horizontal="right"/>
    </xf>
    <xf numFmtId="2" fontId="7" fillId="4" borderId="41" xfId="0" applyNumberFormat="1" applyFont="1" applyFill="1" applyBorder="1" applyAlignment="1">
      <alignment horizontal="right"/>
    </xf>
    <xf numFmtId="2" fontId="7" fillId="4" borderId="42" xfId="0" applyNumberFormat="1" applyFont="1" applyFill="1" applyBorder="1" applyAlignment="1">
      <alignment horizontal="right"/>
    </xf>
    <xf numFmtId="4" fontId="7" fillId="4" borderId="43" xfId="0" applyNumberFormat="1" applyFont="1" applyFill="1" applyBorder="1" applyAlignment="1">
      <alignment horizontal="right"/>
    </xf>
    <xf numFmtId="2" fontId="7" fillId="4" borderId="44" xfId="0" applyNumberFormat="1" applyFont="1" applyFill="1" applyBorder="1" applyAlignment="1">
      <alignment horizontal="right"/>
    </xf>
    <xf numFmtId="3" fontId="7" fillId="4" borderId="41" xfId="0" applyNumberFormat="1" applyFont="1" applyFill="1" applyBorder="1" applyAlignment="1">
      <alignment horizontal="right"/>
    </xf>
    <xf numFmtId="4" fontId="7" fillId="6" borderId="41" xfId="0" applyNumberFormat="1" applyFont="1" applyFill="1" applyBorder="1"/>
    <xf numFmtId="49" fontId="5" fillId="6" borderId="45" xfId="0" applyNumberFormat="1" applyFont="1" applyFill="1" applyBorder="1" applyAlignment="1">
      <alignment horizontal="center" vertical="center"/>
    </xf>
    <xf numFmtId="0" fontId="5" fillId="6" borderId="4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5" borderId="25" xfId="0" applyFont="1" applyFill="1" applyBorder="1" applyAlignment="1">
      <alignment horizontal="center" vertical="center"/>
    </xf>
    <xf numFmtId="4" fontId="5" fillId="5" borderId="25" xfId="0" applyNumberFormat="1" applyFont="1" applyFill="1" applyBorder="1" applyAlignment="1">
      <alignment horizontal="right" vertical="center"/>
    </xf>
    <xf numFmtId="4" fontId="5" fillId="4" borderId="5" xfId="0" applyNumberFormat="1" applyFont="1" applyFill="1" applyBorder="1" applyAlignment="1">
      <alignment horizontal="right"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xf>
    <xf numFmtId="4" fontId="0" fillId="4" borderId="18" xfId="0" applyNumberFormat="1" applyFill="1" applyBorder="1"/>
    <xf numFmtId="0" fontId="0" fillId="4" borderId="17" xfId="0" applyFill="1" applyBorder="1"/>
    <xf numFmtId="4" fontId="0" fillId="4" borderId="35" xfId="0" applyNumberFormat="1" applyFill="1" applyBorder="1"/>
    <xf numFmtId="4" fontId="7" fillId="5" borderId="41" xfId="0" applyNumberFormat="1" applyFont="1" applyFill="1" applyBorder="1" applyAlignment="1">
      <alignment horizontal="right"/>
    </xf>
    <xf numFmtId="4" fontId="7" fillId="4" borderId="42" xfId="0" applyNumberFormat="1" applyFont="1" applyFill="1" applyBorder="1" applyAlignment="1">
      <alignment horizontal="right"/>
    </xf>
    <xf numFmtId="4" fontId="7" fillId="4" borderId="44" xfId="0" applyNumberFormat="1" applyFont="1" applyFill="1" applyBorder="1" applyAlignment="1">
      <alignment horizontal="right"/>
    </xf>
    <xf numFmtId="2" fontId="0" fillId="6" borderId="41" xfId="0" applyNumberFormat="1" applyFill="1" applyBorder="1"/>
    <xf numFmtId="0" fontId="0" fillId="4" borderId="47" xfId="0" applyFill="1" applyBorder="1"/>
    <xf numFmtId="49" fontId="0" fillId="4" borderId="47" xfId="0" applyNumberFormat="1" applyFill="1" applyBorder="1"/>
    <xf numFmtId="0" fontId="0" fillId="4" borderId="48" xfId="0" applyFill="1" applyBorder="1"/>
    <xf numFmtId="0" fontId="0" fillId="4" borderId="49" xfId="0" applyFill="1" applyBorder="1"/>
    <xf numFmtId="0" fontId="0" fillId="4" borderId="7" xfId="0" applyFill="1" applyBorder="1"/>
    <xf numFmtId="0" fontId="0" fillId="4" borderId="8" xfId="0" applyFill="1" applyBorder="1"/>
    <xf numFmtId="49" fontId="9" fillId="4" borderId="50" xfId="0" applyNumberFormat="1" applyFont="1" applyFill="1" applyBorder="1"/>
    <xf numFmtId="164" fontId="0" fillId="4" borderId="49" xfId="0" applyNumberFormat="1" applyFill="1" applyBorder="1"/>
    <xf numFmtId="49" fontId="9" fillId="4" borderId="19" xfId="0" applyNumberFormat="1" applyFont="1" applyFill="1" applyBorder="1"/>
    <xf numFmtId="164" fontId="0" fillId="4" borderId="20" xfId="0" applyNumberFormat="1" applyFill="1" applyBorder="1"/>
    <xf numFmtId="49" fontId="9" fillId="4" borderId="1" xfId="0" applyNumberFormat="1" applyFont="1" applyFill="1" applyBorder="1"/>
    <xf numFmtId="165" fontId="0" fillId="4" borderId="3" xfId="0" applyNumberFormat="1" applyFill="1" applyBorder="1"/>
    <xf numFmtId="0" fontId="0" fillId="4" borderId="47" xfId="0" applyNumberFormat="1" applyFill="1" applyBorder="1"/>
    <xf numFmtId="49" fontId="10" fillId="4" borderId="29" xfId="0" applyNumberFormat="1" applyFont="1" applyFill="1" applyBorder="1" applyAlignment="1">
      <alignment horizontal="justify" vertical="top" wrapText="1"/>
    </xf>
    <xf numFmtId="0" fontId="10" fillId="4" borderId="29" xfId="0" applyFont="1" applyFill="1" applyBorder="1" applyAlignment="1">
      <alignment horizontal="justify" vertical="top" wrapText="1"/>
    </xf>
    <xf numFmtId="49" fontId="11" fillId="4" borderId="4" xfId="0" applyNumberFormat="1" applyFont="1" applyFill="1" applyBorder="1" applyAlignment="1">
      <alignment horizontal="justify" vertical="top" wrapText="1"/>
    </xf>
    <xf numFmtId="49" fontId="12" fillId="4" borderId="16" xfId="0" applyNumberFormat="1" applyFont="1" applyFill="1" applyBorder="1" applyAlignment="1">
      <alignment horizontal="right" vertical="top" wrapText="1"/>
    </xf>
    <xf numFmtId="49" fontId="11" fillId="4" borderId="16" xfId="0" applyNumberFormat="1" applyFont="1" applyFill="1" applyBorder="1" applyAlignment="1">
      <alignment horizontal="justify" vertical="top" wrapText="1"/>
    </xf>
    <xf numFmtId="49" fontId="11" fillId="4" borderId="26" xfId="0" applyNumberFormat="1" applyFont="1" applyFill="1" applyBorder="1" applyAlignment="1">
      <alignment horizontal="justify" vertical="top" wrapText="1"/>
    </xf>
    <xf numFmtId="49" fontId="11" fillId="4" borderId="29" xfId="0" applyNumberFormat="1" applyFont="1" applyFill="1" applyBorder="1" applyAlignment="1">
      <alignment horizontal="justify" vertical="top" wrapText="1"/>
    </xf>
    <xf numFmtId="0" fontId="9" fillId="4" borderId="29" xfId="0" applyFont="1" applyFill="1" applyBorder="1" applyAlignment="1">
      <alignment horizontal="justify" vertical="top" wrapText="1"/>
    </xf>
    <xf numFmtId="0" fontId="0" fillId="4" borderId="54" xfId="0" applyFill="1" applyBorder="1"/>
    <xf numFmtId="9" fontId="0" fillId="4" borderId="47" xfId="0" applyNumberFormat="1" applyFill="1" applyBorder="1"/>
    <xf numFmtId="166" fontId="0" fillId="4" borderId="47" xfId="0" applyNumberFormat="1" applyFill="1" applyBorder="1"/>
    <xf numFmtId="0" fontId="0" fillId="4" borderId="55" xfId="0" applyFill="1" applyBorder="1"/>
    <xf numFmtId="0" fontId="0" fillId="4" borderId="56" xfId="0" applyFill="1" applyBorder="1"/>
    <xf numFmtId="49" fontId="7" fillId="6" borderId="57" xfId="0" applyNumberFormat="1" applyFont="1" applyFill="1" applyBorder="1" applyAlignment="1">
      <alignment horizontal="center"/>
    </xf>
    <xf numFmtId="49" fontId="7" fillId="6" borderId="58" xfId="0" applyNumberFormat="1" applyFont="1" applyFill="1" applyBorder="1" applyAlignment="1">
      <alignment horizontal="center"/>
    </xf>
    <xf numFmtId="4" fontId="0" fillId="4" borderId="54" xfId="0" applyNumberFormat="1" applyFill="1" applyBorder="1"/>
    <xf numFmtId="4" fontId="0" fillId="4" borderId="47" xfId="0" applyNumberFormat="1" applyFill="1" applyBorder="1"/>
    <xf numFmtId="49" fontId="14" fillId="4" borderId="47" xfId="0" applyNumberFormat="1" applyFont="1" applyFill="1" applyBorder="1"/>
    <xf numFmtId="49" fontId="14" fillId="4" borderId="6" xfId="0" applyNumberFormat="1" applyFont="1" applyFill="1" applyBorder="1"/>
    <xf numFmtId="49" fontId="14" fillId="4" borderId="18" xfId="0" applyNumberFormat="1" applyFont="1" applyFill="1" applyBorder="1"/>
    <xf numFmtId="0" fontId="14" fillId="4" borderId="18" xfId="0" applyFont="1" applyFill="1" applyBorder="1"/>
    <xf numFmtId="0" fontId="0" fillId="4" borderId="59" xfId="0" applyFill="1" applyBorder="1"/>
    <xf numFmtId="4" fontId="0" fillId="4" borderId="59" xfId="0" applyNumberFormat="1" applyFill="1" applyBorder="1"/>
    <xf numFmtId="2" fontId="0" fillId="4" borderId="59" xfId="0" applyNumberFormat="1" applyFill="1" applyBorder="1"/>
    <xf numFmtId="2" fontId="0" fillId="4" borderId="60" xfId="0" applyNumberFormat="1" applyFill="1" applyBorder="1"/>
    <xf numFmtId="2" fontId="0" fillId="4" borderId="61" xfId="0" applyNumberFormat="1" applyFill="1" applyBorder="1"/>
    <xf numFmtId="4" fontId="11" fillId="4" borderId="29" xfId="0" applyNumberFormat="1" applyFont="1" applyFill="1" applyBorder="1" applyAlignment="1">
      <alignment horizontal="justify" vertical="top" wrapText="1"/>
    </xf>
    <xf numFmtId="4" fontId="9" fillId="4" borderId="29" xfId="0" applyNumberFormat="1" applyFont="1" applyFill="1" applyBorder="1" applyAlignment="1">
      <alignment horizontal="justify" vertical="top" wrapText="1"/>
    </xf>
    <xf numFmtId="0" fontId="14" fillId="0" borderId="0" xfId="0" applyNumberFormat="1" applyFont="1"/>
    <xf numFmtId="49" fontId="11" fillId="4" borderId="29" xfId="0" applyNumberFormat="1" applyFont="1" applyFill="1" applyBorder="1" applyAlignment="1">
      <alignment horizontal="left" vertical="top" wrapText="1"/>
    </xf>
    <xf numFmtId="14" fontId="14" fillId="4" borderId="17" xfId="0" applyNumberFormat="1" applyFont="1" applyFill="1" applyBorder="1"/>
    <xf numFmtId="0" fontId="14" fillId="4" borderId="16" xfId="0" applyFont="1" applyFill="1" applyBorder="1"/>
    <xf numFmtId="4" fontId="0" fillId="4" borderId="48" xfId="0" applyNumberFormat="1" applyFill="1" applyBorder="1"/>
    <xf numFmtId="4" fontId="10" fillId="4" borderId="29" xfId="0" applyNumberFormat="1" applyFont="1" applyFill="1" applyBorder="1" applyAlignment="1">
      <alignment horizontal="justify" vertical="top" wrapText="1"/>
    </xf>
    <xf numFmtId="2" fontId="14" fillId="4" borderId="16" xfId="0" applyNumberFormat="1" applyFont="1" applyFill="1" applyBorder="1"/>
    <xf numFmtId="0" fontId="14" fillId="4" borderId="59" xfId="0" applyFont="1" applyFill="1" applyBorder="1"/>
    <xf numFmtId="0" fontId="16" fillId="8" borderId="63" xfId="0" applyFont="1" applyFill="1" applyBorder="1"/>
    <xf numFmtId="4" fontId="14" fillId="4" borderId="16" xfId="0" applyNumberFormat="1" applyFont="1" applyFill="1" applyBorder="1"/>
    <xf numFmtId="4" fontId="0" fillId="0" borderId="0" xfId="0" applyNumberFormat="1"/>
    <xf numFmtId="49" fontId="15" fillId="4" borderId="29" xfId="0" applyNumberFormat="1" applyFont="1" applyFill="1" applyBorder="1" applyAlignment="1">
      <alignment horizontal="justify" vertical="top" wrapText="1"/>
    </xf>
    <xf numFmtId="4" fontId="17" fillId="4" borderId="29" xfId="0" applyNumberFormat="1" applyFont="1" applyFill="1" applyBorder="1" applyAlignment="1">
      <alignment horizontal="justify" vertical="top" wrapText="1"/>
    </xf>
    <xf numFmtId="0" fontId="1" fillId="0" borderId="0" xfId="0" applyFont="1" applyAlignment="1">
      <alignment horizontal="left" wrapText="1"/>
    </xf>
    <xf numFmtId="0" fontId="0" fillId="0" borderId="0" xfId="0"/>
    <xf numFmtId="4" fontId="11" fillId="4" borderId="4" xfId="0" applyNumberFormat="1" applyFont="1" applyFill="1" applyBorder="1" applyAlignment="1">
      <alignment horizontal="justify" vertical="top" wrapText="1"/>
    </xf>
    <xf numFmtId="4" fontId="11" fillId="4" borderId="16" xfId="0" applyNumberFormat="1" applyFont="1" applyFill="1" applyBorder="1" applyAlignment="1">
      <alignment horizontal="justify" vertical="top" wrapText="1"/>
    </xf>
    <xf numFmtId="4" fontId="11" fillId="4" borderId="26" xfId="0" applyNumberFormat="1" applyFont="1" applyFill="1" applyBorder="1" applyAlignment="1">
      <alignment horizontal="justify" vertical="top" wrapText="1"/>
    </xf>
    <xf numFmtId="49" fontId="15" fillId="4" borderId="4" xfId="0" applyNumberFormat="1" applyFont="1" applyFill="1" applyBorder="1" applyAlignment="1">
      <alignment horizontal="justify" vertical="top" wrapText="1"/>
    </xf>
    <xf numFmtId="0" fontId="15" fillId="4" borderId="16" xfId="0" applyFont="1" applyFill="1" applyBorder="1" applyAlignment="1">
      <alignment horizontal="justify" vertical="top" wrapText="1"/>
    </xf>
    <xf numFmtId="0" fontId="15" fillId="4" borderId="26" xfId="0" applyFont="1" applyFill="1" applyBorder="1" applyAlignment="1">
      <alignment horizontal="justify" vertical="top" wrapText="1"/>
    </xf>
    <xf numFmtId="4" fontId="15" fillId="4" borderId="4" xfId="0" applyNumberFormat="1" applyFont="1" applyFill="1" applyBorder="1" applyAlignment="1">
      <alignment horizontal="justify" vertical="top" wrapText="1"/>
    </xf>
    <xf numFmtId="4" fontId="15" fillId="4" borderId="16" xfId="0" applyNumberFormat="1" applyFont="1" applyFill="1" applyBorder="1" applyAlignment="1">
      <alignment horizontal="justify" vertical="top" wrapText="1"/>
    </xf>
    <xf numFmtId="4" fontId="15" fillId="4" borderId="26" xfId="0" applyNumberFormat="1" applyFont="1" applyFill="1" applyBorder="1" applyAlignment="1">
      <alignment horizontal="justify" vertical="top" wrapText="1"/>
    </xf>
    <xf numFmtId="49" fontId="8" fillId="4" borderId="47" xfId="0" applyNumberFormat="1" applyFont="1" applyFill="1" applyBorder="1" applyAlignment="1">
      <alignment horizontal="center"/>
    </xf>
    <xf numFmtId="0" fontId="8" fillId="4" borderId="47" xfId="0" applyFont="1" applyFill="1" applyBorder="1" applyAlignment="1">
      <alignment horizontal="center"/>
    </xf>
    <xf numFmtId="49" fontId="11" fillId="4" borderId="4" xfId="0" applyNumberFormat="1" applyFont="1" applyFill="1" applyBorder="1" applyAlignment="1">
      <alignment horizontal="justify" vertical="top" wrapText="1"/>
    </xf>
    <xf numFmtId="0" fontId="11" fillId="4" borderId="16" xfId="0" applyFont="1" applyFill="1" applyBorder="1" applyAlignment="1">
      <alignment horizontal="justify" vertical="top" wrapText="1"/>
    </xf>
    <xf numFmtId="0" fontId="11" fillId="4" borderId="26" xfId="0" applyFont="1" applyFill="1" applyBorder="1" applyAlignment="1">
      <alignment horizontal="justify" vertical="top" wrapText="1"/>
    </xf>
    <xf numFmtId="49" fontId="7" fillId="4" borderId="1" xfId="0" applyNumberFormat="1" applyFont="1" applyFill="1" applyBorder="1" applyAlignment="1">
      <alignment horizontal="center"/>
    </xf>
    <xf numFmtId="0" fontId="7" fillId="4" borderId="3" xfId="0" applyFont="1" applyFill="1" applyBorder="1" applyAlignment="1">
      <alignment horizontal="center"/>
    </xf>
    <xf numFmtId="49" fontId="7" fillId="4" borderId="38" xfId="0" applyNumberFormat="1" applyFont="1" applyFill="1" applyBorder="1" applyAlignment="1">
      <alignment horizontal="left"/>
    </xf>
    <xf numFmtId="0" fontId="7" fillId="4" borderId="39" xfId="0" applyFont="1" applyFill="1" applyBorder="1" applyAlignment="1">
      <alignment horizontal="left"/>
    </xf>
    <xf numFmtId="0" fontId="7" fillId="4" borderId="40" xfId="0" applyFont="1" applyFill="1" applyBorder="1" applyAlignment="1">
      <alignment horizontal="left"/>
    </xf>
    <xf numFmtId="49" fontId="5" fillId="4" borderId="45" xfId="0" applyNumberFormat="1" applyFont="1" applyFill="1" applyBorder="1" applyAlignment="1">
      <alignment horizontal="center" vertical="center" wrapText="1"/>
    </xf>
    <xf numFmtId="49" fontId="5" fillId="4" borderId="62" xfId="0" applyNumberFormat="1" applyFont="1" applyFill="1" applyBorder="1" applyAlignment="1">
      <alignment horizontal="center" vertical="center" wrapText="1"/>
    </xf>
    <xf numFmtId="49" fontId="5" fillId="4" borderId="25" xfId="0" applyNumberFormat="1" applyFont="1" applyFill="1" applyBorder="1" applyAlignment="1">
      <alignment horizontal="center" vertical="center"/>
    </xf>
    <xf numFmtId="49" fontId="5" fillId="4" borderId="46"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4" fillId="4" borderId="1" xfId="0" applyNumberFormat="1"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49" fontId="5" fillId="4" borderId="4"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26" xfId="0" applyFont="1" applyFill="1" applyBorder="1" applyAlignment="1">
      <alignment horizontal="center" vertical="center"/>
    </xf>
    <xf numFmtId="49" fontId="6" fillId="4" borderId="5"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7" xfId="0" applyFont="1" applyFill="1" applyBorder="1" applyAlignment="1">
      <alignment horizontal="center" vertical="center" wrapText="1"/>
    </xf>
    <xf numFmtId="49" fontId="5" fillId="4" borderId="6"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8" xfId="0" applyFont="1" applyFill="1" applyBorder="1" applyAlignment="1">
      <alignment horizontal="center" vertical="center"/>
    </xf>
    <xf numFmtId="49" fontId="5" fillId="4" borderId="7"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9" fontId="5" fillId="5" borderId="9"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23" xfId="0" applyFont="1" applyFill="1" applyBorder="1" applyAlignment="1">
      <alignment horizontal="center" vertical="center"/>
    </xf>
    <xf numFmtId="49" fontId="5" fillId="4" borderId="4"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1"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7"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49" fontId="2" fillId="7" borderId="51" xfId="0" applyNumberFormat="1" applyFont="1" applyFill="1" applyBorder="1" applyAlignment="1">
      <alignment horizontal="center"/>
    </xf>
    <xf numFmtId="0" fontId="2" fillId="7" borderId="52" xfId="0" applyFont="1" applyFill="1" applyBorder="1" applyAlignment="1">
      <alignment horizontal="center"/>
    </xf>
    <xf numFmtId="0" fontId="2" fillId="7" borderId="53" xfId="0" applyFont="1" applyFill="1" applyBorder="1" applyAlignment="1">
      <alignment horizontal="center"/>
    </xf>
    <xf numFmtId="2" fontId="18" fillId="8" borderId="63" xfId="0" applyNumberFormat="1" applyFont="1" applyFill="1" applyBorder="1"/>
    <xf numFmtId="0" fontId="18" fillId="4" borderId="16" xfId="0" applyFont="1" applyFill="1" applyBorder="1"/>
    <xf numFmtId="49" fontId="18" fillId="4" borderId="18" xfId="0" applyNumberFormat="1" applyFont="1" applyFill="1" applyBorder="1"/>
    <xf numFmtId="49" fontId="18" fillId="0" borderId="18" xfId="0" applyNumberFormat="1" applyFont="1" applyFill="1" applyBorder="1"/>
    <xf numFmtId="0" fontId="19" fillId="0" borderId="0" xfId="0" applyFont="1"/>
    <xf numFmtId="0" fontId="18" fillId="4" borderId="18" xfId="0"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CFFFF"/>
      <rgbColor rgb="FFCCFFCC"/>
      <rgbColor rgb="FFFCF30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C44" sqref="C44"/>
    </sheetView>
  </sheetViews>
  <sheetFormatPr baseColWidth="10" defaultColWidth="10" defaultRowHeight="13" customHeight="1" x14ac:dyDescent="0.15"/>
  <cols>
    <col min="1" max="1" width="2" customWidth="1"/>
    <col min="2" max="4" width="33.6640625" customWidth="1"/>
  </cols>
  <sheetData>
    <row r="3" spans="2:4" ht="50" customHeight="1" x14ac:dyDescent="0.2">
      <c r="B3" s="131" t="s">
        <v>0</v>
      </c>
      <c r="C3" s="132"/>
      <c r="D3" s="132"/>
    </row>
    <row r="7" spans="2:4" ht="18" x14ac:dyDescent="0.2">
      <c r="B7" s="1" t="s">
        <v>1</v>
      </c>
      <c r="C7" s="1" t="s">
        <v>2</v>
      </c>
      <c r="D7" s="1" t="s">
        <v>3</v>
      </c>
    </row>
    <row r="9" spans="2:4" ht="16" x14ac:dyDescent="0.2">
      <c r="B9" s="2" t="s">
        <v>4</v>
      </c>
      <c r="C9" s="2"/>
      <c r="D9" s="2"/>
    </row>
    <row r="10" spans="2:4" ht="16" x14ac:dyDescent="0.2">
      <c r="B10" s="3"/>
      <c r="C10" s="3" t="s">
        <v>5</v>
      </c>
      <c r="D10" s="4" t="s">
        <v>6</v>
      </c>
    </row>
    <row r="11" spans="2:4" ht="16" x14ac:dyDescent="0.2">
      <c r="B11" s="2" t="s">
        <v>22</v>
      </c>
      <c r="C11" s="2"/>
      <c r="D11" s="2"/>
    </row>
    <row r="12" spans="2:4" ht="16" x14ac:dyDescent="0.2">
      <c r="B12" s="3"/>
      <c r="C12" s="3" t="s">
        <v>5</v>
      </c>
      <c r="D12" s="4" t="s">
        <v>23</v>
      </c>
    </row>
    <row r="13" spans="2:4" ht="16" x14ac:dyDescent="0.2">
      <c r="B13" s="2" t="s">
        <v>30</v>
      </c>
      <c r="C13" s="2"/>
      <c r="D13" s="2"/>
    </row>
    <row r="14" spans="2:4" ht="16" x14ac:dyDescent="0.2">
      <c r="B14" s="3"/>
      <c r="C14" s="3" t="s">
        <v>5</v>
      </c>
      <c r="D14" s="4" t="s">
        <v>31</v>
      </c>
    </row>
    <row r="15" spans="2:4" ht="16" x14ac:dyDescent="0.2">
      <c r="B15" s="2" t="s">
        <v>40</v>
      </c>
      <c r="C15" s="2"/>
      <c r="D15" s="2"/>
    </row>
    <row r="16" spans="2:4" ht="16" x14ac:dyDescent="0.2">
      <c r="B16" s="3"/>
      <c r="C16" s="3" t="s">
        <v>5</v>
      </c>
      <c r="D16" s="4" t="s">
        <v>41</v>
      </c>
    </row>
    <row r="17" spans="2:4" ht="16" x14ac:dyDescent="0.2">
      <c r="B17" s="2" t="s">
        <v>60</v>
      </c>
      <c r="C17" s="2"/>
      <c r="D17" s="2"/>
    </row>
    <row r="18" spans="2:4" ht="16" x14ac:dyDescent="0.2">
      <c r="B18" s="3"/>
      <c r="C18" s="3" t="s">
        <v>5</v>
      </c>
      <c r="D18" s="4" t="s">
        <v>61</v>
      </c>
    </row>
  </sheetData>
  <mergeCells count="1">
    <mergeCell ref="B3:D3"/>
  </mergeCells>
  <hyperlinks>
    <hyperlink ref="D10" location="'Dépenses - Table 1'!R1C1" display="Dépenses - Table 1" xr:uid="{00000000-0004-0000-0000-000000000000}"/>
    <hyperlink ref="D12" location="'Recettes - Table 1'!R1C1" display="Recettes - Table 1" xr:uid="{00000000-0004-0000-0000-000001000000}"/>
    <hyperlink ref="D14" location="'Etat Recettes Dépenses - Table '!R1C1" display="Etat Recettes Dépenses - Table " xr:uid="{00000000-0004-0000-0000-000002000000}"/>
    <hyperlink ref="D16" location="'Etat du patrimoine - Table 1'!R1C1" display="Etat du patrimoine - Table 1" xr:uid="{00000000-0004-0000-0000-000003000000}"/>
    <hyperlink ref="D18" location="'Tableau crédit - Table 1'!R1C1" display="Tableau crédit - Table 1" xr:uid="{00000000-0004-0000-0000-000004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8"/>
  <sheetViews>
    <sheetView showGridLines="0" workbookViewId="0">
      <selection activeCell="C33" sqref="C33"/>
    </sheetView>
  </sheetViews>
  <sheetFormatPr baseColWidth="10" defaultColWidth="8.83203125" defaultRowHeight="12.75" customHeight="1" x14ac:dyDescent="0.15"/>
  <cols>
    <col min="1" max="1" width="2.5" style="5" customWidth="1"/>
    <col min="2" max="2" width="38.33203125" style="5" customWidth="1"/>
    <col min="3" max="3" width="13.6640625" style="5" customWidth="1"/>
    <col min="4" max="4" width="31.6640625" style="5" customWidth="1"/>
    <col min="5" max="5" width="13.6640625" style="5" customWidth="1"/>
    <col min="6" max="6" width="8.83203125" style="5" customWidth="1"/>
    <col min="7" max="16384" width="8.83203125" style="5"/>
  </cols>
  <sheetData>
    <row r="1" spans="1:5" ht="13.75" customHeight="1" x14ac:dyDescent="0.15">
      <c r="A1" s="77"/>
      <c r="B1" s="107" t="s">
        <v>71</v>
      </c>
      <c r="C1" s="77"/>
      <c r="D1" s="107" t="s">
        <v>84</v>
      </c>
      <c r="E1" s="107" t="s">
        <v>72</v>
      </c>
    </row>
    <row r="2" spans="1:5" ht="18.5" customHeight="1" x14ac:dyDescent="0.2">
      <c r="A2" s="77"/>
      <c r="B2" s="142" t="s">
        <v>40</v>
      </c>
      <c r="C2" s="143"/>
      <c r="D2" s="143"/>
      <c r="E2" s="143"/>
    </row>
    <row r="3" spans="1:5" ht="13.75" customHeight="1" x14ac:dyDescent="0.15">
      <c r="A3" s="77"/>
      <c r="B3" s="77"/>
      <c r="C3" s="77"/>
      <c r="D3" s="77"/>
      <c r="E3" s="77"/>
    </row>
    <row r="4" spans="1:5" ht="13.75" customHeight="1" x14ac:dyDescent="0.15">
      <c r="A4" s="77"/>
      <c r="B4" s="78" t="s">
        <v>42</v>
      </c>
      <c r="C4" s="106">
        <f>SUM(C8:C24)</f>
        <v>457941.62448903057</v>
      </c>
      <c r="D4" s="78" t="s">
        <v>43</v>
      </c>
      <c r="E4" s="106">
        <f>SUM(E6:E24)</f>
        <v>457941.62448903051</v>
      </c>
    </row>
    <row r="5" spans="1:5" ht="13.75" customHeight="1" x14ac:dyDescent="0.15">
      <c r="A5" s="77"/>
      <c r="B5" s="77"/>
      <c r="C5" s="77"/>
      <c r="D5" s="77"/>
      <c r="E5" s="106"/>
    </row>
    <row r="6" spans="1:5" ht="13.75" customHeight="1" x14ac:dyDescent="0.15">
      <c r="A6" s="77"/>
      <c r="B6" s="77"/>
      <c r="C6" s="77"/>
      <c r="D6" s="78" t="s">
        <v>44</v>
      </c>
      <c r="E6" s="106">
        <f>30523.56+'Recettes - Table 1'!L25-'Dépenses - Table 1'!L39</f>
        <v>3.6492635772447102E-3</v>
      </c>
    </row>
    <row r="7" spans="1:5" ht="13.75" customHeight="1" x14ac:dyDescent="0.15">
      <c r="A7" s="77"/>
      <c r="B7" s="79"/>
      <c r="C7" s="79"/>
      <c r="D7" s="79"/>
      <c r="E7" s="122"/>
    </row>
    <row r="8" spans="1:5" ht="14.5" customHeight="1" x14ac:dyDescent="0.15">
      <c r="A8" s="80"/>
      <c r="B8" s="90" t="s">
        <v>45</v>
      </c>
      <c r="C8" s="91"/>
      <c r="D8" s="90" t="s">
        <v>46</v>
      </c>
      <c r="E8" s="123"/>
    </row>
    <row r="9" spans="1:5" ht="14.5" customHeight="1" x14ac:dyDescent="0.15">
      <c r="A9" s="80"/>
      <c r="B9" s="92" t="s">
        <v>47</v>
      </c>
      <c r="C9" s="133"/>
      <c r="D9" s="144" t="s">
        <v>48</v>
      </c>
      <c r="E9" s="133"/>
    </row>
    <row r="10" spans="1:5" ht="27.5" customHeight="1" x14ac:dyDescent="0.15">
      <c r="A10" s="80"/>
      <c r="B10" s="93" t="s">
        <v>49</v>
      </c>
      <c r="C10" s="134"/>
      <c r="D10" s="145"/>
      <c r="E10" s="134"/>
    </row>
    <row r="11" spans="1:5" ht="15.5" customHeight="1" x14ac:dyDescent="0.15">
      <c r="A11" s="80"/>
      <c r="B11" s="93" t="s">
        <v>50</v>
      </c>
      <c r="C11" s="135"/>
      <c r="D11" s="146"/>
      <c r="E11" s="135"/>
    </row>
    <row r="12" spans="1:5" ht="14.5" customHeight="1" x14ac:dyDescent="0.15">
      <c r="A12" s="80"/>
      <c r="B12" s="94" t="s">
        <v>51</v>
      </c>
      <c r="C12" s="133"/>
      <c r="D12" s="144" t="s">
        <v>52</v>
      </c>
      <c r="E12" s="133"/>
    </row>
    <row r="13" spans="1:5" ht="27.5" customHeight="1" x14ac:dyDescent="0.15">
      <c r="A13" s="80"/>
      <c r="B13" s="93" t="s">
        <v>49</v>
      </c>
      <c r="C13" s="134"/>
      <c r="D13" s="145"/>
      <c r="E13" s="134"/>
    </row>
    <row r="14" spans="1:5" ht="15.5" customHeight="1" x14ac:dyDescent="0.15">
      <c r="A14" s="80"/>
      <c r="B14" s="93" t="s">
        <v>50</v>
      </c>
      <c r="C14" s="135"/>
      <c r="D14" s="146"/>
      <c r="E14" s="135"/>
    </row>
    <row r="15" spans="1:5" ht="14.5" customHeight="1" x14ac:dyDescent="0.15">
      <c r="A15" s="80"/>
      <c r="B15" s="94" t="s">
        <v>53</v>
      </c>
      <c r="C15" s="133"/>
      <c r="D15" s="136" t="s">
        <v>54</v>
      </c>
      <c r="E15" s="139">
        <f>-E6+C23+C22+C20+C21</f>
        <v>457941.62083976693</v>
      </c>
    </row>
    <row r="16" spans="1:5" ht="27.5" customHeight="1" x14ac:dyDescent="0.15">
      <c r="A16" s="80"/>
      <c r="B16" s="93" t="s">
        <v>49</v>
      </c>
      <c r="C16" s="134"/>
      <c r="D16" s="137"/>
      <c r="E16" s="140"/>
    </row>
    <row r="17" spans="1:5" ht="15.5" customHeight="1" x14ac:dyDescent="0.15">
      <c r="A17" s="80"/>
      <c r="B17" s="93" t="s">
        <v>50</v>
      </c>
      <c r="C17" s="135"/>
      <c r="D17" s="138"/>
      <c r="E17" s="141"/>
    </row>
    <row r="18" spans="1:5" ht="14.5" customHeight="1" x14ac:dyDescent="0.15">
      <c r="A18" s="80"/>
      <c r="B18" s="95" t="s">
        <v>55</v>
      </c>
      <c r="C18" s="116"/>
      <c r="D18" s="96" t="s">
        <v>56</v>
      </c>
      <c r="E18" s="116"/>
    </row>
    <row r="19" spans="1:5" ht="17.5" customHeight="1" x14ac:dyDescent="0.15">
      <c r="A19" s="80"/>
      <c r="B19" s="96" t="s">
        <v>57</v>
      </c>
      <c r="C19" s="117"/>
      <c r="D19" s="97"/>
      <c r="E19" s="117"/>
    </row>
    <row r="20" spans="1:5" ht="17.5" customHeight="1" x14ac:dyDescent="0.15">
      <c r="A20" s="80"/>
      <c r="B20" s="129" t="s">
        <v>81</v>
      </c>
      <c r="C20" s="130">
        <v>35189.22</v>
      </c>
      <c r="D20" s="97"/>
      <c r="E20" s="117"/>
    </row>
    <row r="21" spans="1:5" ht="17.5" customHeight="1" x14ac:dyDescent="0.15">
      <c r="A21" s="80"/>
      <c r="B21" s="129" t="s">
        <v>82</v>
      </c>
      <c r="C21" s="130">
        <f>71250/C28</f>
        <v>66801.050065629097</v>
      </c>
      <c r="D21" s="97"/>
      <c r="E21" s="117"/>
    </row>
    <row r="22" spans="1:5" ht="17.5" customHeight="1" x14ac:dyDescent="0.15">
      <c r="A22" s="80"/>
      <c r="B22" s="119" t="s">
        <v>77</v>
      </c>
      <c r="C22" s="117">
        <f>211710.26/C28</f>
        <v>198490.77442340148</v>
      </c>
      <c r="D22" s="97"/>
      <c r="E22" s="117"/>
    </row>
    <row r="23" spans="1:5" ht="17.5" customHeight="1" x14ac:dyDescent="0.15">
      <c r="A23" s="80"/>
      <c r="B23" s="96" t="s">
        <v>73</v>
      </c>
      <c r="C23" s="117">
        <v>157460.57999999999</v>
      </c>
      <c r="D23" s="97"/>
      <c r="E23" s="117"/>
    </row>
    <row r="24" spans="1:5" ht="14.5" customHeight="1" x14ac:dyDescent="0.15">
      <c r="A24" s="80"/>
      <c r="B24" s="96" t="s">
        <v>58</v>
      </c>
      <c r="C24" s="116"/>
      <c r="D24" s="96" t="s">
        <v>59</v>
      </c>
      <c r="E24" s="116"/>
    </row>
    <row r="28" spans="1:5" ht="12.75" customHeight="1" x14ac:dyDescent="0.15">
      <c r="B28" s="118" t="s">
        <v>83</v>
      </c>
      <c r="C28" s="5">
        <v>1.0666</v>
      </c>
    </row>
  </sheetData>
  <mergeCells count="10">
    <mergeCell ref="C15:C17"/>
    <mergeCell ref="D15:D17"/>
    <mergeCell ref="E15:E17"/>
    <mergeCell ref="B2:E2"/>
    <mergeCell ref="C9:C11"/>
    <mergeCell ref="D9:D11"/>
    <mergeCell ref="E9:E11"/>
    <mergeCell ref="C12:C14"/>
    <mergeCell ref="D12:D14"/>
    <mergeCell ref="E12:E14"/>
  </mergeCells>
  <pageMargins left="0.79" right="0.79" top="0.98" bottom="0.98" header="0.5" footer="0.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
  <sheetViews>
    <sheetView showGridLines="0" topLeftCell="A2" workbookViewId="0">
      <selection activeCell="D7" sqref="D7"/>
    </sheetView>
  </sheetViews>
  <sheetFormatPr baseColWidth="10" defaultColWidth="8.83203125" defaultRowHeight="12.75" customHeight="1" x14ac:dyDescent="0.15"/>
  <cols>
    <col min="1" max="1" width="4.33203125" style="5" customWidth="1"/>
    <col min="2" max="2" width="26.6640625" style="5" customWidth="1"/>
    <col min="3" max="3" width="13.6640625" style="5" customWidth="1"/>
    <col min="4" max="4" width="26.6640625" style="5" customWidth="1"/>
    <col min="5" max="5" width="13.6640625" style="5" customWidth="1"/>
    <col min="6" max="6" width="8.83203125" style="5" customWidth="1"/>
    <col min="7" max="16384" width="8.83203125" style="5"/>
  </cols>
  <sheetData>
    <row r="1" spans="1:5" ht="13.75" customHeight="1" x14ac:dyDescent="0.15">
      <c r="A1" s="77"/>
      <c r="B1" s="107" t="s">
        <v>71</v>
      </c>
      <c r="C1" s="77"/>
      <c r="D1" s="107" t="s">
        <v>84</v>
      </c>
      <c r="E1" s="107" t="s">
        <v>72</v>
      </c>
    </row>
    <row r="2" spans="1:5" ht="18.5" customHeight="1" x14ac:dyDescent="0.2">
      <c r="A2" s="77"/>
      <c r="B2" s="142" t="s">
        <v>32</v>
      </c>
      <c r="C2" s="143"/>
      <c r="D2" s="143"/>
      <c r="E2" s="143"/>
    </row>
    <row r="3" spans="1:5" ht="13.75" customHeight="1" x14ac:dyDescent="0.15">
      <c r="A3" s="77"/>
      <c r="B3" s="79"/>
      <c r="C3" s="79"/>
      <c r="D3" s="79"/>
      <c r="E3" s="79"/>
    </row>
    <row r="4" spans="1:5" ht="20.25" customHeight="1" x14ac:dyDescent="0.15">
      <c r="A4" s="80"/>
      <c r="B4" s="147" t="s">
        <v>4</v>
      </c>
      <c r="C4" s="148"/>
      <c r="D4" s="147" t="s">
        <v>22</v>
      </c>
      <c r="E4" s="148"/>
    </row>
    <row r="5" spans="1:5" ht="25.5" customHeight="1" x14ac:dyDescent="0.15">
      <c r="A5" s="80"/>
      <c r="B5" s="81"/>
      <c r="C5" s="82"/>
      <c r="D5" s="81"/>
      <c r="E5" s="82"/>
    </row>
    <row r="6" spans="1:5" ht="25.5" customHeight="1" x14ac:dyDescent="0.2">
      <c r="A6" s="80"/>
      <c r="B6" s="83" t="s">
        <v>16</v>
      </c>
      <c r="C6" s="84">
        <v>0</v>
      </c>
      <c r="D6" s="83" t="s">
        <v>24</v>
      </c>
      <c r="E6" s="84">
        <v>0</v>
      </c>
    </row>
    <row r="7" spans="1:5" ht="25.5" customHeight="1" x14ac:dyDescent="0.2">
      <c r="A7" s="80"/>
      <c r="B7" s="83" t="s">
        <v>33</v>
      </c>
      <c r="C7" s="84">
        <v>0</v>
      </c>
      <c r="D7" s="83" t="s">
        <v>34</v>
      </c>
      <c r="E7" s="84">
        <f>'Recettes - Table 1'!N8</f>
        <v>0</v>
      </c>
    </row>
    <row r="8" spans="1:5" ht="25.5" customHeight="1" x14ac:dyDescent="0.2">
      <c r="A8" s="80"/>
      <c r="B8" s="83" t="s">
        <v>35</v>
      </c>
      <c r="C8" s="84">
        <f>'Dépenses - Table 1'!L39</f>
        <v>43842.366350736425</v>
      </c>
      <c r="D8" s="83" t="s">
        <v>26</v>
      </c>
      <c r="E8" s="84">
        <v>0</v>
      </c>
    </row>
    <row r="9" spans="1:5" ht="25.5" customHeight="1" x14ac:dyDescent="0.2">
      <c r="A9" s="80"/>
      <c r="B9" s="85" t="s">
        <v>36</v>
      </c>
      <c r="C9" s="86">
        <v>0</v>
      </c>
      <c r="D9" s="85" t="s">
        <v>37</v>
      </c>
      <c r="E9" s="86">
        <f>'Recettes - Table 1'!P10+'Recettes - Table 1'!P11+'Recettes - Table 1'!P12</f>
        <v>13318.810000000001</v>
      </c>
    </row>
    <row r="10" spans="1:5" ht="25.5" customHeight="1" x14ac:dyDescent="0.2">
      <c r="A10" s="80"/>
      <c r="B10" s="87" t="s">
        <v>38</v>
      </c>
      <c r="C10" s="88">
        <f>SUM(C6:C9)</f>
        <v>43842.366350736425</v>
      </c>
      <c r="D10" s="87" t="s">
        <v>39</v>
      </c>
      <c r="E10" s="88">
        <f>SUM(E6:E9)</f>
        <v>13318.810000000001</v>
      </c>
    </row>
    <row r="14" spans="1:5" ht="12.75" customHeight="1" x14ac:dyDescent="0.15">
      <c r="C14" s="128"/>
    </row>
  </sheetData>
  <mergeCells count="3">
    <mergeCell ref="B2:E2"/>
    <mergeCell ref="B4:C4"/>
    <mergeCell ref="D4:E4"/>
  </mergeCells>
  <pageMargins left="0.79" right="0.79" top="0.98" bottom="0.98" header="0.5" footer="0.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3"/>
  <sheetViews>
    <sheetView showGridLines="0" workbookViewId="0">
      <selection activeCell="Q7" sqref="Q7:Q31"/>
    </sheetView>
  </sheetViews>
  <sheetFormatPr baseColWidth="10" defaultColWidth="8.83203125" defaultRowHeight="12.75" customHeight="1" x14ac:dyDescent="0.15"/>
  <cols>
    <col min="1" max="1" width="3.1640625" style="5" customWidth="1"/>
    <col min="2" max="2" width="10" style="5" customWidth="1"/>
    <col min="3" max="3" width="56.33203125" style="5" customWidth="1"/>
    <col min="4" max="4" width="3.1640625" style="5" customWidth="1"/>
    <col min="5" max="5" width="9.5" style="5" customWidth="1"/>
    <col min="6" max="6" width="3.1640625" style="5" hidden="1" customWidth="1"/>
    <col min="7" max="7" width="7.1640625" style="5" hidden="1" customWidth="1"/>
    <col min="8" max="8" width="3.1640625" style="5" hidden="1" customWidth="1"/>
    <col min="9" max="9" width="7.1640625" style="5" hidden="1" customWidth="1"/>
    <col min="10" max="10" width="3.1640625" style="5" hidden="1" customWidth="1"/>
    <col min="11" max="11" width="7.1640625" style="5" hidden="1" customWidth="1"/>
    <col min="12" max="12" width="11.83203125" style="5" customWidth="1"/>
    <col min="13" max="13" width="12.5" style="5" customWidth="1"/>
    <col min="14" max="15" width="9.6640625" style="5" customWidth="1"/>
    <col min="16" max="16" width="8.83203125" style="5" customWidth="1"/>
    <col min="17" max="17" width="28.6640625" style="5" customWidth="1"/>
    <col min="18" max="18" width="11" style="5" customWidth="1"/>
    <col min="19" max="19" width="8.83203125" style="5" customWidth="1"/>
    <col min="20" max="16384" width="8.83203125" style="5"/>
  </cols>
  <sheetData>
    <row r="1" spans="1:18" ht="16.5" customHeight="1" x14ac:dyDescent="0.2">
      <c r="A1" s="161" t="s">
        <v>4</v>
      </c>
      <c r="B1" s="162"/>
      <c r="C1" s="162"/>
      <c r="D1" s="162"/>
      <c r="E1" s="162"/>
      <c r="F1" s="162"/>
      <c r="G1" s="162"/>
      <c r="H1" s="162"/>
      <c r="I1" s="162"/>
      <c r="J1" s="162"/>
      <c r="K1" s="162"/>
      <c r="L1" s="162"/>
      <c r="M1" s="162"/>
      <c r="N1" s="162"/>
      <c r="O1" s="162"/>
      <c r="P1" s="162"/>
      <c r="Q1" s="162"/>
      <c r="R1" s="163"/>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4" t="s">
        <v>7</v>
      </c>
      <c r="B3" s="167" t="s">
        <v>8</v>
      </c>
      <c r="C3" s="170" t="s">
        <v>9</v>
      </c>
      <c r="D3" s="173" t="s">
        <v>10</v>
      </c>
      <c r="E3" s="174"/>
      <c r="F3" s="177" t="s">
        <v>11</v>
      </c>
      <c r="G3" s="178"/>
      <c r="H3" s="173" t="s">
        <v>12</v>
      </c>
      <c r="I3" s="174"/>
      <c r="J3" s="173" t="s">
        <v>13</v>
      </c>
      <c r="K3" s="181"/>
      <c r="L3" s="185" t="s">
        <v>14</v>
      </c>
      <c r="M3" s="156" t="s">
        <v>4</v>
      </c>
      <c r="N3" s="157"/>
      <c r="O3" s="157"/>
      <c r="P3" s="157"/>
      <c r="Q3" s="158"/>
      <c r="R3" s="9" t="s">
        <v>15</v>
      </c>
    </row>
    <row r="4" spans="1:18" ht="10.5" customHeight="1" x14ac:dyDescent="0.15">
      <c r="A4" s="165"/>
      <c r="B4" s="168"/>
      <c r="C4" s="171"/>
      <c r="D4" s="175"/>
      <c r="E4" s="176"/>
      <c r="F4" s="179"/>
      <c r="G4" s="180"/>
      <c r="H4" s="175"/>
      <c r="I4" s="176"/>
      <c r="J4" s="175"/>
      <c r="K4" s="182"/>
      <c r="L4" s="186"/>
      <c r="M4" s="152" t="s">
        <v>16</v>
      </c>
      <c r="N4" s="154" t="s">
        <v>17</v>
      </c>
      <c r="O4" s="183" t="s">
        <v>18</v>
      </c>
      <c r="P4" s="159" t="s">
        <v>19</v>
      </c>
      <c r="Q4" s="160"/>
      <c r="R4" s="10"/>
    </row>
    <row r="5" spans="1:18" ht="14.25" customHeight="1" x14ac:dyDescent="0.15">
      <c r="A5" s="166"/>
      <c r="B5" s="169"/>
      <c r="C5" s="172"/>
      <c r="D5" s="11" t="s">
        <v>7</v>
      </c>
      <c r="E5" s="11" t="s">
        <v>20</v>
      </c>
      <c r="F5" s="12" t="s">
        <v>7</v>
      </c>
      <c r="G5" s="12" t="s">
        <v>20</v>
      </c>
      <c r="H5" s="11" t="s">
        <v>7</v>
      </c>
      <c r="I5" s="11" t="s">
        <v>20</v>
      </c>
      <c r="J5" s="11" t="s">
        <v>7</v>
      </c>
      <c r="K5" s="13" t="s">
        <v>20</v>
      </c>
      <c r="L5" s="187"/>
      <c r="M5" s="153"/>
      <c r="N5" s="155"/>
      <c r="O5" s="184"/>
      <c r="P5" s="11" t="s">
        <v>20</v>
      </c>
      <c r="Q5" s="11" t="s">
        <v>9</v>
      </c>
      <c r="R5" s="14"/>
    </row>
    <row r="6" spans="1:18" ht="13.75" customHeight="1" x14ac:dyDescent="0.15">
      <c r="A6" s="15">
        <v>1</v>
      </c>
      <c r="B6" s="16"/>
      <c r="C6" s="108" t="s">
        <v>85</v>
      </c>
      <c r="D6" s="17"/>
      <c r="E6" s="18"/>
      <c r="F6" s="19"/>
      <c r="G6" s="20"/>
      <c r="H6" s="17"/>
      <c r="I6" s="21"/>
      <c r="J6" s="17"/>
      <c r="K6" s="22"/>
      <c r="L6" s="34">
        <f>E6+G6+I6+K6</f>
        <v>0</v>
      </c>
      <c r="M6" s="24"/>
      <c r="N6" s="21"/>
      <c r="O6" s="21"/>
      <c r="P6" s="18"/>
      <c r="Q6" s="17"/>
      <c r="R6" s="25"/>
    </row>
    <row r="7" spans="1:18" ht="13.75" customHeight="1" x14ac:dyDescent="0.15">
      <c r="A7" s="26">
        <v>2</v>
      </c>
      <c r="B7" s="27" t="s">
        <v>86</v>
      </c>
      <c r="C7" s="200" t="s">
        <v>104</v>
      </c>
      <c r="D7" s="28"/>
      <c r="E7" s="29">
        <f>1000/C43</f>
        <v>937.55859741233826</v>
      </c>
      <c r="F7" s="30"/>
      <c r="G7" s="31"/>
      <c r="H7" s="28"/>
      <c r="I7" s="32"/>
      <c r="J7" s="28"/>
      <c r="K7" s="33"/>
      <c r="L7" s="34">
        <f>E7+G7+I7+K7</f>
        <v>937.55859741233826</v>
      </c>
      <c r="M7" s="35"/>
      <c r="N7" s="32"/>
      <c r="O7" s="32">
        <f>L7</f>
        <v>937.55859741233826</v>
      </c>
      <c r="P7" s="29"/>
      <c r="Q7" s="198" t="s">
        <v>79</v>
      </c>
      <c r="R7" s="25"/>
    </row>
    <row r="8" spans="1:18" ht="13.75" customHeight="1" x14ac:dyDescent="0.15">
      <c r="A8" s="26">
        <v>3</v>
      </c>
      <c r="B8" s="27" t="s">
        <v>86</v>
      </c>
      <c r="C8" s="200" t="s">
        <v>105</v>
      </c>
      <c r="D8" s="28"/>
      <c r="E8" s="29">
        <f>35.78/C43</f>
        <v>33.545846615413467</v>
      </c>
      <c r="F8" s="30"/>
      <c r="G8" s="31"/>
      <c r="H8" s="28"/>
      <c r="I8" s="32"/>
      <c r="J8" s="28"/>
      <c r="K8" s="33"/>
      <c r="L8" s="34">
        <f t="shared" ref="L8:L38" si="0">E8+G8+I8+K8</f>
        <v>33.545846615413467</v>
      </c>
      <c r="M8" s="35"/>
      <c r="N8" s="32"/>
      <c r="O8" s="32">
        <f t="shared" ref="O8:O10" si="1">L8</f>
        <v>33.545846615413467</v>
      </c>
      <c r="P8" s="29"/>
      <c r="Q8" s="121" t="s">
        <v>75</v>
      </c>
      <c r="R8" s="25"/>
    </row>
    <row r="9" spans="1:18" ht="13.75" customHeight="1" x14ac:dyDescent="0.15">
      <c r="A9" s="26">
        <v>4</v>
      </c>
      <c r="B9" s="27" t="s">
        <v>87</v>
      </c>
      <c r="C9" s="200" t="s">
        <v>106</v>
      </c>
      <c r="D9" s="28"/>
      <c r="E9" s="29">
        <f>560/C43</f>
        <v>525.03281455090939</v>
      </c>
      <c r="F9" s="30"/>
      <c r="G9" s="31"/>
      <c r="H9" s="28"/>
      <c r="I9" s="32"/>
      <c r="J9" s="28"/>
      <c r="K9" s="33"/>
      <c r="L9" s="34">
        <f t="shared" si="0"/>
        <v>525.03281455090939</v>
      </c>
      <c r="M9" s="35"/>
      <c r="N9" s="32"/>
      <c r="O9" s="32">
        <f t="shared" si="1"/>
        <v>525.03281455090939</v>
      </c>
      <c r="P9" s="29"/>
      <c r="Q9" s="121" t="s">
        <v>76</v>
      </c>
      <c r="R9" s="25"/>
    </row>
    <row r="10" spans="1:18" ht="13.75" customHeight="1" x14ac:dyDescent="0.15">
      <c r="A10" s="26">
        <v>5</v>
      </c>
      <c r="B10" s="27" t="s">
        <v>87</v>
      </c>
      <c r="C10" s="200" t="s">
        <v>105</v>
      </c>
      <c r="D10" s="28"/>
      <c r="E10" s="29">
        <f>28.95/E11</f>
        <v>5.5139410714285714E-2</v>
      </c>
      <c r="F10" s="30"/>
      <c r="G10" s="31"/>
      <c r="H10" s="28"/>
      <c r="I10" s="32"/>
      <c r="J10" s="28"/>
      <c r="K10" s="33"/>
      <c r="L10" s="34">
        <f t="shared" si="0"/>
        <v>5.5139410714285714E-2</v>
      </c>
      <c r="M10" s="35"/>
      <c r="N10" s="32"/>
      <c r="O10" s="32">
        <f t="shared" si="1"/>
        <v>5.5139410714285714E-2</v>
      </c>
      <c r="P10" s="29"/>
      <c r="Q10" s="121" t="s">
        <v>75</v>
      </c>
      <c r="R10" s="25"/>
    </row>
    <row r="11" spans="1:18" ht="13.75" customHeight="1" x14ac:dyDescent="0.15">
      <c r="A11" s="26">
        <v>6</v>
      </c>
      <c r="B11" s="27" t="s">
        <v>88</v>
      </c>
      <c r="C11" s="200" t="s">
        <v>107</v>
      </c>
      <c r="D11" s="28"/>
      <c r="E11" s="29">
        <f>560/C43</f>
        <v>525.03281455090939</v>
      </c>
      <c r="F11" s="30"/>
      <c r="G11" s="31"/>
      <c r="H11" s="28"/>
      <c r="I11" s="32"/>
      <c r="J11" s="28"/>
      <c r="K11" s="33"/>
      <c r="L11" s="34">
        <f t="shared" si="0"/>
        <v>525.03281455090939</v>
      </c>
      <c r="M11" s="35"/>
      <c r="N11" s="32"/>
      <c r="O11" s="32"/>
      <c r="P11" s="29"/>
      <c r="Q11" s="121" t="s">
        <v>76</v>
      </c>
      <c r="R11" s="25"/>
    </row>
    <row r="12" spans="1:18" ht="13.75" customHeight="1" x14ac:dyDescent="0.15">
      <c r="A12" s="26">
        <v>7</v>
      </c>
      <c r="B12" s="27" t="s">
        <v>88</v>
      </c>
      <c r="C12" s="200" t="s">
        <v>105</v>
      </c>
      <c r="D12" s="28"/>
      <c r="E12" s="29">
        <f>28.38/C43</f>
        <v>26.60791299456216</v>
      </c>
      <c r="F12" s="30"/>
      <c r="G12" s="31"/>
      <c r="H12" s="28"/>
      <c r="I12" s="32"/>
      <c r="J12" s="28"/>
      <c r="K12" s="33"/>
      <c r="L12" s="34">
        <f t="shared" si="0"/>
        <v>26.60791299456216</v>
      </c>
      <c r="M12" s="35"/>
      <c r="N12" s="32"/>
      <c r="O12" s="32">
        <f>E12</f>
        <v>26.60791299456216</v>
      </c>
      <c r="P12" s="29"/>
      <c r="Q12" s="121" t="s">
        <v>75</v>
      </c>
      <c r="R12" s="25"/>
    </row>
    <row r="13" spans="1:18" ht="13.75" customHeight="1" x14ac:dyDescent="0.15">
      <c r="A13" s="26">
        <v>8</v>
      </c>
      <c r="B13" s="27" t="s">
        <v>88</v>
      </c>
      <c r="C13" s="201" t="s">
        <v>113</v>
      </c>
      <c r="D13" s="28"/>
      <c r="E13" s="29">
        <f>10000/C43</f>
        <v>9375.5859741233835</v>
      </c>
      <c r="F13" s="30"/>
      <c r="G13" s="31"/>
      <c r="H13" s="28"/>
      <c r="I13" s="32"/>
      <c r="J13" s="28"/>
      <c r="K13" s="33"/>
      <c r="L13" s="34">
        <f t="shared" si="0"/>
        <v>9375.5859741233835</v>
      </c>
      <c r="M13" s="35"/>
      <c r="N13" s="32"/>
      <c r="O13" s="32">
        <f t="shared" ref="O13:O38" si="2">E13</f>
        <v>9375.5859741233835</v>
      </c>
      <c r="P13" s="29"/>
      <c r="Q13" s="121" t="s">
        <v>80</v>
      </c>
      <c r="R13" s="25"/>
    </row>
    <row r="14" spans="1:18" ht="13.75" customHeight="1" x14ac:dyDescent="0.15">
      <c r="A14" s="26">
        <v>9</v>
      </c>
      <c r="B14" s="27" t="s">
        <v>88</v>
      </c>
      <c r="C14" s="200" t="s">
        <v>105</v>
      </c>
      <c r="D14" s="28"/>
      <c r="E14" s="29">
        <f>36.77/C43</f>
        <v>34.474029626851681</v>
      </c>
      <c r="F14" s="30"/>
      <c r="G14" s="31"/>
      <c r="H14" s="28"/>
      <c r="I14" s="32"/>
      <c r="J14" s="28"/>
      <c r="K14" s="33"/>
      <c r="L14" s="34">
        <f t="shared" si="0"/>
        <v>34.474029626851681</v>
      </c>
      <c r="M14" s="35"/>
      <c r="N14" s="32"/>
      <c r="O14" s="32">
        <f t="shared" si="2"/>
        <v>34.474029626851681</v>
      </c>
      <c r="P14" s="29"/>
      <c r="Q14" s="121" t="s">
        <v>75</v>
      </c>
      <c r="R14" s="25"/>
    </row>
    <row r="15" spans="1:18" ht="13.75" customHeight="1" x14ac:dyDescent="0.15">
      <c r="A15" s="26">
        <v>10</v>
      </c>
      <c r="B15" s="27" t="s">
        <v>89</v>
      </c>
      <c r="C15" s="200" t="s">
        <v>115</v>
      </c>
      <c r="D15" s="28"/>
      <c r="E15" s="29">
        <f>3250/C43</f>
        <v>3047.0654415900995</v>
      </c>
      <c r="F15" s="30"/>
      <c r="G15" s="31"/>
      <c r="H15" s="28"/>
      <c r="I15" s="32"/>
      <c r="J15" s="28"/>
      <c r="K15" s="33"/>
      <c r="L15" s="34">
        <f t="shared" si="0"/>
        <v>3047.0654415900995</v>
      </c>
      <c r="M15" s="35"/>
      <c r="N15" s="32"/>
      <c r="O15" s="32">
        <f t="shared" si="2"/>
        <v>3047.0654415900995</v>
      </c>
      <c r="P15" s="29"/>
      <c r="Q15" s="121" t="s">
        <v>80</v>
      </c>
      <c r="R15" s="25"/>
    </row>
    <row r="16" spans="1:18" ht="13.75" customHeight="1" x14ac:dyDescent="0.15">
      <c r="A16" s="26">
        <v>11</v>
      </c>
      <c r="B16" s="27" t="s">
        <v>90</v>
      </c>
      <c r="C16" s="201" t="s">
        <v>114</v>
      </c>
      <c r="D16" s="28"/>
      <c r="E16" s="127">
        <f>2500/C43</f>
        <v>2343.8964935308459</v>
      </c>
      <c r="F16" s="30"/>
      <c r="G16" s="31"/>
      <c r="H16" s="28"/>
      <c r="I16" s="32"/>
      <c r="J16" s="28"/>
      <c r="K16" s="33"/>
      <c r="L16" s="34">
        <f t="shared" si="0"/>
        <v>2343.8964935308459</v>
      </c>
      <c r="M16" s="35"/>
      <c r="N16" s="32"/>
      <c r="O16" s="32">
        <f t="shared" si="2"/>
        <v>2343.8964935308459</v>
      </c>
      <c r="P16" s="29"/>
      <c r="Q16" s="121" t="s">
        <v>80</v>
      </c>
      <c r="R16" s="25"/>
    </row>
    <row r="17" spans="1:18" ht="13.75" customHeight="1" x14ac:dyDescent="0.15">
      <c r="A17" s="26">
        <v>12</v>
      </c>
      <c r="B17" s="27" t="s">
        <v>90</v>
      </c>
      <c r="C17" s="200" t="s">
        <v>105</v>
      </c>
      <c r="D17" s="28"/>
      <c r="E17" s="29">
        <f>28.95/C43</f>
        <v>27.142321395087194</v>
      </c>
      <c r="F17" s="30"/>
      <c r="G17" s="31"/>
      <c r="H17" s="28"/>
      <c r="I17" s="32"/>
      <c r="J17" s="28"/>
      <c r="K17" s="33"/>
      <c r="L17" s="34">
        <f t="shared" si="0"/>
        <v>27.142321395087194</v>
      </c>
      <c r="M17" s="35"/>
      <c r="N17" s="32"/>
      <c r="O17" s="32">
        <f t="shared" si="2"/>
        <v>27.142321395087194</v>
      </c>
      <c r="P17" s="29"/>
      <c r="Q17" s="121" t="s">
        <v>75</v>
      </c>
      <c r="R17" s="25"/>
    </row>
    <row r="18" spans="1:18" ht="13.75" customHeight="1" x14ac:dyDescent="0.15">
      <c r="A18" s="15">
        <v>13</v>
      </c>
      <c r="B18" s="27" t="s">
        <v>91</v>
      </c>
      <c r="C18" s="201" t="s">
        <v>113</v>
      </c>
      <c r="D18" s="28"/>
      <c r="E18" s="29">
        <f>10000/C43</f>
        <v>9375.5859741233835</v>
      </c>
      <c r="F18" s="30"/>
      <c r="G18" s="31"/>
      <c r="H18" s="28"/>
      <c r="I18" s="32"/>
      <c r="J18" s="28"/>
      <c r="K18" s="33"/>
      <c r="L18" s="34">
        <f t="shared" si="0"/>
        <v>9375.5859741233835</v>
      </c>
      <c r="M18" s="35"/>
      <c r="N18" s="32"/>
      <c r="O18" s="32">
        <f t="shared" si="2"/>
        <v>9375.5859741233835</v>
      </c>
      <c r="P18" s="29"/>
      <c r="Q18" s="121" t="s">
        <v>80</v>
      </c>
      <c r="R18" s="25"/>
    </row>
    <row r="19" spans="1:18" ht="13.75" customHeight="1" x14ac:dyDescent="0.15">
      <c r="A19" s="26">
        <v>14</v>
      </c>
      <c r="B19" s="27" t="s">
        <v>92</v>
      </c>
      <c r="C19" s="200" t="s">
        <v>105</v>
      </c>
      <c r="D19" s="28"/>
      <c r="E19" s="29">
        <f>37.57/C43</f>
        <v>35.22407650478155</v>
      </c>
      <c r="F19" s="30"/>
      <c r="G19" s="31"/>
      <c r="H19" s="28"/>
      <c r="I19" s="32"/>
      <c r="J19" s="28"/>
      <c r="K19" s="33"/>
      <c r="L19" s="34">
        <f t="shared" si="0"/>
        <v>35.22407650478155</v>
      </c>
      <c r="M19" s="35"/>
      <c r="N19" s="32"/>
      <c r="O19" s="32">
        <f t="shared" si="2"/>
        <v>35.22407650478155</v>
      </c>
      <c r="P19" s="29"/>
      <c r="Q19" s="121" t="s">
        <v>75</v>
      </c>
      <c r="R19" s="25"/>
    </row>
    <row r="20" spans="1:18" ht="13.75" customHeight="1" x14ac:dyDescent="0.15">
      <c r="A20" s="26">
        <v>15</v>
      </c>
      <c r="B20" s="27" t="s">
        <v>93</v>
      </c>
      <c r="C20" s="201" t="s">
        <v>112</v>
      </c>
      <c r="D20" s="28"/>
      <c r="E20" s="29">
        <f>-2450/C43</f>
        <v>-2297.0185636602287</v>
      </c>
      <c r="F20" s="30"/>
      <c r="G20" s="31"/>
      <c r="H20" s="28"/>
      <c r="I20" s="32"/>
      <c r="J20" s="28"/>
      <c r="K20" s="33"/>
      <c r="L20" s="34">
        <f t="shared" si="0"/>
        <v>-2297.0185636602287</v>
      </c>
      <c r="M20" s="35"/>
      <c r="N20" s="32"/>
      <c r="O20" s="32">
        <f t="shared" si="2"/>
        <v>-2297.0185636602287</v>
      </c>
      <c r="P20" s="29"/>
      <c r="Q20" s="121" t="s">
        <v>80</v>
      </c>
      <c r="R20" s="25"/>
    </row>
    <row r="21" spans="1:18" ht="13.75" customHeight="1" x14ac:dyDescent="0.15">
      <c r="A21" s="26">
        <v>16</v>
      </c>
      <c r="B21" s="27" t="s">
        <v>93</v>
      </c>
      <c r="C21" s="200" t="s">
        <v>105</v>
      </c>
      <c r="D21" s="28"/>
      <c r="E21" s="29">
        <f>10.29/C43</f>
        <v>9.6474779673729607</v>
      </c>
      <c r="F21" s="30"/>
      <c r="G21" s="31"/>
      <c r="H21" s="28"/>
      <c r="I21" s="32"/>
      <c r="J21" s="28"/>
      <c r="K21" s="33"/>
      <c r="L21" s="34">
        <f t="shared" si="0"/>
        <v>9.6474779673729607</v>
      </c>
      <c r="M21" s="35"/>
      <c r="N21" s="32"/>
      <c r="O21" s="32">
        <f t="shared" si="2"/>
        <v>9.6474779673729607</v>
      </c>
      <c r="P21" s="29"/>
      <c r="Q21" s="121" t="s">
        <v>75</v>
      </c>
      <c r="R21" s="25"/>
    </row>
    <row r="22" spans="1:18" ht="13.75" customHeight="1" x14ac:dyDescent="0.15">
      <c r="A22" s="26">
        <v>17</v>
      </c>
      <c r="B22" s="27"/>
      <c r="C22" s="200" t="s">
        <v>74</v>
      </c>
      <c r="D22" s="28"/>
      <c r="E22" s="29"/>
      <c r="F22" s="30"/>
      <c r="G22" s="31"/>
      <c r="H22" s="28"/>
      <c r="I22" s="32"/>
      <c r="J22" s="28"/>
      <c r="K22" s="33"/>
      <c r="L22" s="34">
        <f t="shared" si="0"/>
        <v>0</v>
      </c>
      <c r="M22" s="35"/>
      <c r="N22" s="32"/>
      <c r="O22" s="32">
        <f t="shared" si="2"/>
        <v>0</v>
      </c>
      <c r="P22" s="29"/>
      <c r="Q22" s="121"/>
      <c r="R22" s="25"/>
    </row>
    <row r="23" spans="1:18" ht="13.75" customHeight="1" x14ac:dyDescent="0.15">
      <c r="A23" s="26">
        <v>18</v>
      </c>
      <c r="B23" s="27" t="s">
        <v>94</v>
      </c>
      <c r="C23" s="200" t="s">
        <v>108</v>
      </c>
      <c r="D23" s="28"/>
      <c r="E23" s="29">
        <v>742</v>
      </c>
      <c r="F23" s="30"/>
      <c r="G23" s="31"/>
      <c r="H23" s="28"/>
      <c r="I23" s="32"/>
      <c r="J23" s="28"/>
      <c r="K23" s="33"/>
      <c r="L23" s="34">
        <f t="shared" si="0"/>
        <v>742</v>
      </c>
      <c r="M23" s="35"/>
      <c r="N23" s="32"/>
      <c r="O23" s="32">
        <f t="shared" si="2"/>
        <v>742</v>
      </c>
      <c r="P23" s="29"/>
      <c r="Q23" s="121" t="s">
        <v>76</v>
      </c>
      <c r="R23" s="25"/>
    </row>
    <row r="24" spans="1:18" ht="13.75" customHeight="1" x14ac:dyDescent="0.15">
      <c r="A24" s="26">
        <v>19</v>
      </c>
      <c r="B24" s="27" t="s">
        <v>95</v>
      </c>
      <c r="C24" s="200" t="s">
        <v>109</v>
      </c>
      <c r="D24" s="28"/>
      <c r="E24" s="29">
        <v>1942</v>
      </c>
      <c r="F24" s="30"/>
      <c r="G24" s="31"/>
      <c r="H24" s="28"/>
      <c r="I24" s="32"/>
      <c r="J24" s="28"/>
      <c r="K24" s="33"/>
      <c r="L24" s="34">
        <f t="shared" si="0"/>
        <v>1942</v>
      </c>
      <c r="M24" s="35"/>
      <c r="N24" s="32"/>
      <c r="O24" s="32">
        <f t="shared" si="2"/>
        <v>1942</v>
      </c>
      <c r="P24" s="29"/>
      <c r="Q24" s="121" t="s">
        <v>76</v>
      </c>
      <c r="R24" s="25"/>
    </row>
    <row r="25" spans="1:18" ht="13.75" customHeight="1" x14ac:dyDescent="0.15">
      <c r="A25" s="26">
        <v>20</v>
      </c>
      <c r="B25" s="27" t="s">
        <v>96</v>
      </c>
      <c r="C25" s="202" t="s">
        <v>110</v>
      </c>
      <c r="D25" s="28"/>
      <c r="E25" s="29">
        <v>12040</v>
      </c>
      <c r="F25" s="30"/>
      <c r="G25" s="31"/>
      <c r="H25" s="28"/>
      <c r="I25" s="32"/>
      <c r="J25" s="28"/>
      <c r="K25" s="33"/>
      <c r="L25" s="34">
        <f t="shared" si="0"/>
        <v>12040</v>
      </c>
      <c r="M25" s="35"/>
      <c r="N25" s="32"/>
      <c r="O25" s="32">
        <f t="shared" si="2"/>
        <v>12040</v>
      </c>
      <c r="P25" s="29"/>
      <c r="Q25" s="199" t="s">
        <v>102</v>
      </c>
      <c r="R25" s="25"/>
    </row>
    <row r="26" spans="1:18" ht="13.75" customHeight="1" x14ac:dyDescent="0.15">
      <c r="A26" s="15">
        <v>21</v>
      </c>
      <c r="B26" s="27" t="s">
        <v>96</v>
      </c>
      <c r="C26" s="200" t="s">
        <v>105</v>
      </c>
      <c r="D26" s="28"/>
      <c r="E26" s="29">
        <v>18.149999999999999</v>
      </c>
      <c r="F26" s="30"/>
      <c r="G26" s="31"/>
      <c r="H26" s="28"/>
      <c r="I26" s="32"/>
      <c r="J26" s="28"/>
      <c r="K26" s="33"/>
      <c r="L26" s="34">
        <f t="shared" si="0"/>
        <v>18.149999999999999</v>
      </c>
      <c r="M26" s="35"/>
      <c r="N26" s="32"/>
      <c r="O26" s="32">
        <f t="shared" si="2"/>
        <v>18.149999999999999</v>
      </c>
      <c r="P26" s="29"/>
      <c r="Q26" s="125" t="s">
        <v>75</v>
      </c>
      <c r="R26" s="25"/>
    </row>
    <row r="27" spans="1:18" ht="13.75" customHeight="1" x14ac:dyDescent="0.15">
      <c r="A27" s="26">
        <v>22</v>
      </c>
      <c r="B27" s="27" t="s">
        <v>97</v>
      </c>
      <c r="C27" s="200" t="s">
        <v>111</v>
      </c>
      <c r="D27" s="28"/>
      <c r="E27" s="29">
        <v>1600</v>
      </c>
      <c r="F27" s="30"/>
      <c r="G27" s="31"/>
      <c r="H27" s="28"/>
      <c r="I27" s="32"/>
      <c r="J27" s="28"/>
      <c r="K27" s="33"/>
      <c r="L27" s="34">
        <f t="shared" si="0"/>
        <v>1600</v>
      </c>
      <c r="M27" s="35"/>
      <c r="N27" s="32"/>
      <c r="O27" s="32">
        <f t="shared" si="2"/>
        <v>1600</v>
      </c>
      <c r="P27" s="29"/>
      <c r="Q27" s="121" t="s">
        <v>76</v>
      </c>
      <c r="R27" s="25"/>
    </row>
    <row r="28" spans="1:18" ht="13.75" customHeight="1" x14ac:dyDescent="0.15">
      <c r="A28" s="26">
        <v>23</v>
      </c>
      <c r="B28" s="27" t="s">
        <v>98</v>
      </c>
      <c r="C28" s="200" t="s">
        <v>111</v>
      </c>
      <c r="D28" s="28"/>
      <c r="E28" s="29">
        <v>1400</v>
      </c>
      <c r="F28" s="30"/>
      <c r="G28" s="31"/>
      <c r="H28" s="28"/>
      <c r="I28" s="32"/>
      <c r="J28" s="28"/>
      <c r="K28" s="33"/>
      <c r="L28" s="34">
        <f t="shared" si="0"/>
        <v>1400</v>
      </c>
      <c r="M28" s="35"/>
      <c r="N28" s="32"/>
      <c r="O28" s="32">
        <f t="shared" si="2"/>
        <v>1400</v>
      </c>
      <c r="P28" s="29"/>
      <c r="Q28" s="121" t="s">
        <v>76</v>
      </c>
      <c r="R28" s="25"/>
    </row>
    <row r="29" spans="1:18" ht="13.75" customHeight="1" x14ac:dyDescent="0.15">
      <c r="A29" s="26">
        <v>24</v>
      </c>
      <c r="B29" s="27" t="s">
        <v>99</v>
      </c>
      <c r="C29" s="200" t="s">
        <v>105</v>
      </c>
      <c r="D29" s="111"/>
      <c r="E29" s="112">
        <v>21.78</v>
      </c>
      <c r="F29" s="30"/>
      <c r="G29" s="31"/>
      <c r="H29" s="111"/>
      <c r="I29" s="113"/>
      <c r="J29" s="111"/>
      <c r="K29" s="114"/>
      <c r="L29" s="34">
        <f t="shared" si="0"/>
        <v>21.78</v>
      </c>
      <c r="M29" s="115"/>
      <c r="N29" s="113"/>
      <c r="O29" s="113">
        <f t="shared" si="2"/>
        <v>21.78</v>
      </c>
      <c r="P29" s="112"/>
      <c r="Q29" s="125" t="s">
        <v>75</v>
      </c>
      <c r="R29" s="25"/>
    </row>
    <row r="30" spans="1:18" ht="13.75" customHeight="1" x14ac:dyDescent="0.15">
      <c r="A30" s="26">
        <v>25</v>
      </c>
      <c r="B30" s="27" t="s">
        <v>99</v>
      </c>
      <c r="C30" s="200" t="s">
        <v>116</v>
      </c>
      <c r="D30" s="111"/>
      <c r="E30" s="112">
        <v>2010</v>
      </c>
      <c r="F30" s="30"/>
      <c r="G30" s="31"/>
      <c r="H30" s="111"/>
      <c r="I30" s="113"/>
      <c r="J30" s="111"/>
      <c r="K30" s="114"/>
      <c r="L30" s="34">
        <f t="shared" si="0"/>
        <v>2010</v>
      </c>
      <c r="M30" s="115"/>
      <c r="N30" s="113"/>
      <c r="O30" s="113">
        <f t="shared" si="2"/>
        <v>2010</v>
      </c>
      <c r="P30" s="112"/>
      <c r="Q30" s="121" t="s">
        <v>80</v>
      </c>
      <c r="R30" s="25"/>
    </row>
    <row r="31" spans="1:18" ht="13.75" customHeight="1" x14ac:dyDescent="0.15">
      <c r="A31" s="26">
        <v>26</v>
      </c>
      <c r="B31" s="27" t="s">
        <v>100</v>
      </c>
      <c r="C31" s="200" t="s">
        <v>105</v>
      </c>
      <c r="D31" s="111"/>
      <c r="E31" s="112">
        <v>69</v>
      </c>
      <c r="F31" s="30"/>
      <c r="G31" s="31"/>
      <c r="H31" s="111"/>
      <c r="I31" s="113"/>
      <c r="J31" s="111"/>
      <c r="K31" s="114"/>
      <c r="L31" s="34">
        <f t="shared" si="0"/>
        <v>69</v>
      </c>
      <c r="M31" s="115"/>
      <c r="N31" s="113"/>
      <c r="O31" s="113">
        <f t="shared" si="2"/>
        <v>69</v>
      </c>
      <c r="P31" s="112"/>
      <c r="Q31" s="125" t="s">
        <v>75</v>
      </c>
      <c r="R31" s="25"/>
    </row>
    <row r="32" spans="1:18" ht="13.75" customHeight="1" x14ac:dyDescent="0.15">
      <c r="A32" s="15">
        <v>27</v>
      </c>
      <c r="B32" s="27"/>
      <c r="C32" s="109"/>
      <c r="D32" s="111"/>
      <c r="E32" s="112"/>
      <c r="F32" s="30"/>
      <c r="G32" s="31"/>
      <c r="H32" s="111"/>
      <c r="I32" s="113"/>
      <c r="J32" s="111"/>
      <c r="K32" s="114"/>
      <c r="L32" s="34">
        <f t="shared" si="0"/>
        <v>0</v>
      </c>
      <c r="M32" s="115"/>
      <c r="N32" s="113"/>
      <c r="O32" s="113">
        <f t="shared" si="2"/>
        <v>0</v>
      </c>
      <c r="P32" s="112"/>
      <c r="Q32" s="121"/>
      <c r="R32" s="25"/>
    </row>
    <row r="33" spans="1:18" ht="13.75" customHeight="1" x14ac:dyDescent="0.15">
      <c r="A33" s="26">
        <v>28</v>
      </c>
      <c r="B33" s="27"/>
      <c r="C33" s="109"/>
      <c r="D33" s="111"/>
      <c r="E33" s="112"/>
      <c r="F33" s="30"/>
      <c r="G33" s="31"/>
      <c r="H33" s="111"/>
      <c r="I33" s="113"/>
      <c r="J33" s="111"/>
      <c r="K33" s="114"/>
      <c r="L33" s="34">
        <f t="shared" si="0"/>
        <v>0</v>
      </c>
      <c r="M33" s="115"/>
      <c r="N33" s="113"/>
      <c r="O33" s="113">
        <f t="shared" si="2"/>
        <v>0</v>
      </c>
      <c r="P33" s="112"/>
      <c r="Q33" s="121"/>
      <c r="R33" s="25"/>
    </row>
    <row r="34" spans="1:18" ht="13.75" customHeight="1" x14ac:dyDescent="0.15">
      <c r="A34" s="26">
        <v>29</v>
      </c>
      <c r="B34" s="27"/>
      <c r="C34" s="109"/>
      <c r="D34" s="111"/>
      <c r="E34" s="112"/>
      <c r="F34" s="30"/>
      <c r="G34" s="31"/>
      <c r="H34" s="111"/>
      <c r="I34" s="113"/>
      <c r="J34" s="111"/>
      <c r="K34" s="114"/>
      <c r="L34" s="34">
        <f t="shared" si="0"/>
        <v>0</v>
      </c>
      <c r="M34" s="115"/>
      <c r="N34" s="113"/>
      <c r="O34" s="113">
        <f t="shared" si="2"/>
        <v>0</v>
      </c>
      <c r="P34" s="112"/>
      <c r="Q34" s="126"/>
      <c r="R34" s="25"/>
    </row>
    <row r="35" spans="1:18" ht="13.75" customHeight="1" x14ac:dyDescent="0.15">
      <c r="A35" s="26">
        <v>30</v>
      </c>
      <c r="B35" s="27"/>
      <c r="C35" s="109"/>
      <c r="D35" s="111"/>
      <c r="E35" s="112"/>
      <c r="F35" s="30"/>
      <c r="G35" s="31"/>
      <c r="H35" s="111"/>
      <c r="I35" s="113"/>
      <c r="J35" s="111"/>
      <c r="K35" s="114"/>
      <c r="L35" s="34">
        <f t="shared" si="0"/>
        <v>0</v>
      </c>
      <c r="M35" s="115"/>
      <c r="N35" s="113"/>
      <c r="O35" s="113">
        <f t="shared" si="2"/>
        <v>0</v>
      </c>
      <c r="P35" s="112"/>
      <c r="Q35" s="126"/>
      <c r="R35" s="25"/>
    </row>
    <row r="36" spans="1:18" ht="13.75" customHeight="1" x14ac:dyDescent="0.15">
      <c r="A36" s="26">
        <v>31</v>
      </c>
      <c r="B36" s="27"/>
      <c r="C36" s="109"/>
      <c r="D36" s="111"/>
      <c r="E36" s="112"/>
      <c r="F36" s="30"/>
      <c r="G36" s="31"/>
      <c r="H36" s="111"/>
      <c r="I36" s="113"/>
      <c r="J36" s="111"/>
      <c r="K36" s="114"/>
      <c r="L36" s="34">
        <f t="shared" si="0"/>
        <v>0</v>
      </c>
      <c r="M36" s="115"/>
      <c r="N36" s="113"/>
      <c r="O36" s="113">
        <f t="shared" si="2"/>
        <v>0</v>
      </c>
      <c r="P36" s="112"/>
      <c r="Q36" s="126"/>
      <c r="R36" s="25"/>
    </row>
    <row r="37" spans="1:18" ht="14.25" customHeight="1" x14ac:dyDescent="0.15">
      <c r="A37" s="26">
        <v>32</v>
      </c>
      <c r="B37" s="27"/>
      <c r="C37" s="109"/>
      <c r="D37" s="111"/>
      <c r="E37" s="112"/>
      <c r="F37" s="30"/>
      <c r="G37" s="31"/>
      <c r="H37" s="111"/>
      <c r="I37" s="113"/>
      <c r="J37" s="111"/>
      <c r="K37" s="114"/>
      <c r="L37" s="34">
        <f t="shared" ref="L37" si="3">E37+G37+I37+K37</f>
        <v>0</v>
      </c>
      <c r="M37" s="115"/>
      <c r="N37" s="113"/>
      <c r="O37" s="113">
        <f t="shared" ref="O37" si="4">E37</f>
        <v>0</v>
      </c>
      <c r="P37" s="112"/>
      <c r="Q37" s="126"/>
      <c r="R37" s="25"/>
    </row>
    <row r="38" spans="1:18" ht="14.25" customHeight="1" thickBot="1" x14ac:dyDescent="0.2">
      <c r="A38" s="26">
        <v>33</v>
      </c>
      <c r="B38" s="27"/>
      <c r="C38" s="109"/>
      <c r="D38" s="40"/>
      <c r="E38" s="41"/>
      <c r="F38" s="42"/>
      <c r="G38" s="43"/>
      <c r="H38" s="40"/>
      <c r="I38" s="44"/>
      <c r="J38" s="40"/>
      <c r="K38" s="45"/>
      <c r="L38" s="34">
        <f t="shared" si="0"/>
        <v>0</v>
      </c>
      <c r="M38" s="47"/>
      <c r="N38" s="44"/>
      <c r="O38" s="44">
        <f t="shared" si="2"/>
        <v>0</v>
      </c>
      <c r="P38" s="41"/>
      <c r="Q38" s="121"/>
      <c r="R38" s="48"/>
    </row>
    <row r="39" spans="1:18" ht="14.25" customHeight="1" x14ac:dyDescent="0.15">
      <c r="A39" s="149" t="s">
        <v>21</v>
      </c>
      <c r="B39" s="150"/>
      <c r="C39" s="151"/>
      <c r="D39" s="49"/>
      <c r="E39" s="50">
        <f>SUM(E6:E38)</f>
        <v>43842.366350736425</v>
      </c>
      <c r="F39" s="51"/>
      <c r="G39" s="52">
        <f>SUM(G6:G38)</f>
        <v>0</v>
      </c>
      <c r="H39" s="49"/>
      <c r="I39" s="53">
        <f>SUM(I6:I38)</f>
        <v>0</v>
      </c>
      <c r="J39" s="49"/>
      <c r="K39" s="54">
        <f t="shared" ref="K39:P39" si="5">SUM(K6:K38)</f>
        <v>0</v>
      </c>
      <c r="L39" s="55">
        <f t="shared" si="5"/>
        <v>43842.366350736425</v>
      </c>
      <c r="M39" s="56">
        <f t="shared" si="5"/>
        <v>0</v>
      </c>
      <c r="N39" s="53">
        <f t="shared" si="5"/>
        <v>0</v>
      </c>
      <c r="O39" s="53">
        <f t="shared" si="5"/>
        <v>43317.333536185521</v>
      </c>
      <c r="P39" s="57">
        <f t="shared" si="5"/>
        <v>0</v>
      </c>
      <c r="Q39" s="57"/>
      <c r="R39" s="58">
        <f>SUM(R6:R38)</f>
        <v>0</v>
      </c>
    </row>
    <row r="43" spans="1:18" ht="12.75" customHeight="1" x14ac:dyDescent="0.15">
      <c r="B43" s="118"/>
      <c r="C43" s="5">
        <f>'Etat du patrimoine - Table 1'!C28</f>
        <v>1.0666</v>
      </c>
      <c r="E43" s="118" t="s">
        <v>83</v>
      </c>
    </row>
  </sheetData>
  <mergeCells count="15">
    <mergeCell ref="A1:R1"/>
    <mergeCell ref="A3:A5"/>
    <mergeCell ref="B3:B5"/>
    <mergeCell ref="C3:C5"/>
    <mergeCell ref="D3:E4"/>
    <mergeCell ref="F3:G4"/>
    <mergeCell ref="H3:I4"/>
    <mergeCell ref="J3:K4"/>
    <mergeCell ref="O4:O5"/>
    <mergeCell ref="L3:L5"/>
    <mergeCell ref="A39:C39"/>
    <mergeCell ref="M4:M5"/>
    <mergeCell ref="N4:N5"/>
    <mergeCell ref="M3:Q3"/>
    <mergeCell ref="P4:Q4"/>
  </mergeCells>
  <pageMargins left="0.39" right="0.39" top="0.39" bottom="0.39" header="0" footer="0"/>
  <pageSetup scale="75"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0"/>
  <sheetViews>
    <sheetView showGridLines="0" tabSelected="1" workbookViewId="0">
      <selection activeCell="C11" sqref="C11"/>
    </sheetView>
  </sheetViews>
  <sheetFormatPr baseColWidth="10" defaultColWidth="8.83203125" defaultRowHeight="12.75" customHeight="1" x14ac:dyDescent="0.15"/>
  <cols>
    <col min="1" max="1" width="3.1640625" style="5" customWidth="1"/>
    <col min="2" max="2" width="10.1640625" style="5" customWidth="1"/>
    <col min="3" max="3" width="34.83203125" style="5" customWidth="1"/>
    <col min="4" max="4" width="3.1640625" style="5" customWidth="1"/>
    <col min="5" max="5" width="9.6640625" style="5" customWidth="1"/>
    <col min="6" max="6" width="3.1640625" style="5" hidden="1" customWidth="1"/>
    <col min="7" max="7" width="10.83203125" style="5" hidden="1" customWidth="1"/>
    <col min="8" max="8" width="3.1640625" style="5" hidden="1" customWidth="1"/>
    <col min="9" max="9" width="8.83203125" style="5" hidden="1" customWidth="1"/>
    <col min="10" max="10" width="3.1640625" style="5" hidden="1" customWidth="1"/>
    <col min="11" max="11" width="8.83203125" style="5" hidden="1" customWidth="1"/>
    <col min="12" max="15" width="9.6640625" style="5" customWidth="1"/>
    <col min="16" max="16" width="8.83203125" style="5" customWidth="1"/>
    <col min="17" max="17" width="23.1640625" style="5" customWidth="1"/>
    <col min="18" max="18" width="11.6640625" style="5" customWidth="1"/>
    <col min="19" max="19" width="8.83203125" style="5" customWidth="1"/>
    <col min="20" max="16384" width="8.83203125" style="5"/>
  </cols>
  <sheetData>
    <row r="1" spans="1:18" ht="16.5" customHeight="1" x14ac:dyDescent="0.2">
      <c r="A1" s="161" t="s">
        <v>22</v>
      </c>
      <c r="B1" s="162"/>
      <c r="C1" s="162"/>
      <c r="D1" s="162"/>
      <c r="E1" s="162"/>
      <c r="F1" s="162"/>
      <c r="G1" s="162"/>
      <c r="H1" s="162"/>
      <c r="I1" s="162"/>
      <c r="J1" s="162"/>
      <c r="K1" s="162"/>
      <c r="L1" s="162"/>
      <c r="M1" s="162"/>
      <c r="N1" s="162"/>
      <c r="O1" s="162"/>
      <c r="P1" s="162"/>
      <c r="Q1" s="162"/>
      <c r="R1" s="163"/>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4" t="s">
        <v>7</v>
      </c>
      <c r="B3" s="190" t="s">
        <v>8</v>
      </c>
      <c r="C3" s="170" t="s">
        <v>9</v>
      </c>
      <c r="D3" s="173" t="s">
        <v>10</v>
      </c>
      <c r="E3" s="174"/>
      <c r="F3" s="177" t="s">
        <v>11</v>
      </c>
      <c r="G3" s="178"/>
      <c r="H3" s="173" t="s">
        <v>12</v>
      </c>
      <c r="I3" s="174"/>
      <c r="J3" s="173" t="s">
        <v>13</v>
      </c>
      <c r="K3" s="181"/>
      <c r="L3" s="185" t="s">
        <v>14</v>
      </c>
      <c r="M3" s="156" t="s">
        <v>22</v>
      </c>
      <c r="N3" s="157"/>
      <c r="O3" s="157"/>
      <c r="P3" s="157"/>
      <c r="Q3" s="158"/>
      <c r="R3" s="59" t="s">
        <v>15</v>
      </c>
    </row>
    <row r="4" spans="1:18" ht="10.5" customHeight="1" x14ac:dyDescent="0.15">
      <c r="A4" s="165"/>
      <c r="B4" s="191"/>
      <c r="C4" s="171"/>
      <c r="D4" s="175"/>
      <c r="E4" s="176"/>
      <c r="F4" s="179"/>
      <c r="G4" s="180"/>
      <c r="H4" s="175"/>
      <c r="I4" s="176"/>
      <c r="J4" s="175"/>
      <c r="K4" s="182"/>
      <c r="L4" s="186"/>
      <c r="M4" s="188" t="s">
        <v>24</v>
      </c>
      <c r="N4" s="173" t="s">
        <v>25</v>
      </c>
      <c r="O4" s="193" t="s">
        <v>26</v>
      </c>
      <c r="P4" s="159" t="s">
        <v>19</v>
      </c>
      <c r="Q4" s="160"/>
      <c r="R4" s="14"/>
    </row>
    <row r="5" spans="1:18" ht="13.75" customHeight="1" x14ac:dyDescent="0.15">
      <c r="A5" s="166"/>
      <c r="B5" s="192"/>
      <c r="C5" s="172"/>
      <c r="D5" s="11" t="s">
        <v>7</v>
      </c>
      <c r="E5" s="11" t="s">
        <v>20</v>
      </c>
      <c r="F5" s="12" t="s">
        <v>7</v>
      </c>
      <c r="G5" s="12" t="s">
        <v>20</v>
      </c>
      <c r="H5" s="11" t="s">
        <v>7</v>
      </c>
      <c r="I5" s="11" t="s">
        <v>20</v>
      </c>
      <c r="J5" s="11" t="s">
        <v>7</v>
      </c>
      <c r="K5" s="13" t="s">
        <v>20</v>
      </c>
      <c r="L5" s="187"/>
      <c r="M5" s="189"/>
      <c r="N5" s="175"/>
      <c r="O5" s="194"/>
      <c r="P5" s="11" t="s">
        <v>20</v>
      </c>
      <c r="Q5" s="11" t="s">
        <v>27</v>
      </c>
      <c r="R5" s="60"/>
    </row>
    <row r="6" spans="1:18" ht="13.75" customHeight="1" x14ac:dyDescent="0.15">
      <c r="A6" s="61"/>
      <c r="B6" s="62"/>
      <c r="C6" s="7" t="s">
        <v>28</v>
      </c>
      <c r="D6" s="61"/>
      <c r="E6" s="63"/>
      <c r="F6" s="64"/>
      <c r="G6" s="65"/>
      <c r="H6" s="61"/>
      <c r="I6" s="63"/>
      <c r="J6" s="61"/>
      <c r="K6" s="66"/>
      <c r="L6" s="23">
        <f>E6+G6+I6+K6</f>
        <v>0</v>
      </c>
      <c r="M6" s="67"/>
      <c r="N6" s="68"/>
      <c r="O6" s="68"/>
      <c r="P6" s="69"/>
      <c r="Q6" s="8"/>
      <c r="R6" s="10"/>
    </row>
    <row r="7" spans="1:18" ht="13.75" customHeight="1" x14ac:dyDescent="0.15">
      <c r="A7" s="26">
        <v>1</v>
      </c>
      <c r="B7" s="27"/>
      <c r="C7" s="108" t="s">
        <v>85</v>
      </c>
      <c r="D7" s="28"/>
      <c r="E7" s="29"/>
      <c r="F7" s="30"/>
      <c r="G7" s="31"/>
      <c r="H7" s="28"/>
      <c r="I7" s="29"/>
      <c r="J7" s="28"/>
      <c r="K7" s="33"/>
      <c r="L7" s="34"/>
      <c r="M7" s="70"/>
      <c r="N7" s="32"/>
      <c r="O7" s="32"/>
      <c r="P7" s="29"/>
      <c r="Q7" s="32"/>
      <c r="R7" s="25"/>
    </row>
    <row r="8" spans="1:18" ht="13.75" customHeight="1" x14ac:dyDescent="0.15">
      <c r="A8" s="26">
        <v>2</v>
      </c>
      <c r="B8" s="27"/>
      <c r="C8" s="36"/>
      <c r="D8" s="28"/>
      <c r="E8" s="29"/>
      <c r="F8" s="30"/>
      <c r="G8" s="31"/>
      <c r="H8" s="28"/>
      <c r="I8" s="29"/>
      <c r="J8" s="28"/>
      <c r="K8" s="33"/>
      <c r="L8" s="34">
        <f t="shared" ref="L8:L24" si="0">E8+G8+I8+K8</f>
        <v>0</v>
      </c>
      <c r="M8" s="70"/>
      <c r="N8" s="32">
        <f>L8</f>
        <v>0</v>
      </c>
      <c r="O8" s="32"/>
      <c r="P8" s="29"/>
      <c r="Q8" s="32"/>
      <c r="R8" s="25"/>
    </row>
    <row r="9" spans="1:18" ht="13.75" customHeight="1" x14ac:dyDescent="0.15">
      <c r="A9" s="26">
        <v>3</v>
      </c>
      <c r="B9" s="27"/>
      <c r="C9" s="110" t="s">
        <v>74</v>
      </c>
      <c r="D9" s="28"/>
      <c r="E9" s="29"/>
      <c r="F9" s="30"/>
      <c r="G9" s="31"/>
      <c r="H9" s="28"/>
      <c r="I9" s="29"/>
      <c r="J9" s="28"/>
      <c r="K9" s="33"/>
      <c r="L9" s="34">
        <f t="shared" si="0"/>
        <v>0</v>
      </c>
      <c r="M9" s="70"/>
      <c r="N9" s="32"/>
      <c r="O9" s="32"/>
      <c r="P9" s="29"/>
      <c r="Q9" s="32"/>
      <c r="R9" s="25"/>
    </row>
    <row r="10" spans="1:18" ht="13.75" customHeight="1" x14ac:dyDescent="0.15">
      <c r="A10" s="26">
        <v>4</v>
      </c>
      <c r="B10" s="120">
        <v>44636</v>
      </c>
      <c r="C10" s="110" t="s">
        <v>78</v>
      </c>
      <c r="D10" s="28"/>
      <c r="E10" s="29">
        <v>48.12</v>
      </c>
      <c r="F10" s="30"/>
      <c r="G10" s="31"/>
      <c r="H10" s="28"/>
      <c r="I10" s="29"/>
      <c r="J10" s="28"/>
      <c r="K10" s="33"/>
      <c r="L10" s="34">
        <f t="shared" si="0"/>
        <v>48.12</v>
      </c>
      <c r="M10" s="70"/>
      <c r="N10" s="32"/>
      <c r="O10" s="32"/>
      <c r="P10" s="29">
        <f>E10</f>
        <v>48.12</v>
      </c>
      <c r="Q10" s="124" t="s">
        <v>78</v>
      </c>
      <c r="R10" s="25"/>
    </row>
    <row r="11" spans="1:18" ht="13.75" customHeight="1" x14ac:dyDescent="0.15">
      <c r="A11" s="26">
        <v>5</v>
      </c>
      <c r="B11" s="27">
        <v>44894</v>
      </c>
      <c r="C11" s="203" t="s">
        <v>103</v>
      </c>
      <c r="D11" s="28"/>
      <c r="E11" s="29">
        <v>13000</v>
      </c>
      <c r="F11" s="30"/>
      <c r="G11" s="31"/>
      <c r="H11" s="28"/>
      <c r="I11" s="29"/>
      <c r="J11" s="28"/>
      <c r="K11" s="33"/>
      <c r="L11" s="34">
        <f t="shared" si="0"/>
        <v>13000</v>
      </c>
      <c r="M11" s="70"/>
      <c r="N11" s="32"/>
      <c r="O11" s="32"/>
      <c r="P11" s="29">
        <f>E11</f>
        <v>13000</v>
      </c>
      <c r="Q11" s="124" t="s">
        <v>79</v>
      </c>
      <c r="R11" s="25"/>
    </row>
    <row r="12" spans="1:18" ht="13.75" customHeight="1" x14ac:dyDescent="0.15">
      <c r="A12" s="26">
        <v>6</v>
      </c>
      <c r="B12" s="27">
        <v>44926</v>
      </c>
      <c r="C12" s="110" t="s">
        <v>101</v>
      </c>
      <c r="D12" s="28"/>
      <c r="E12" s="29">
        <v>270.69</v>
      </c>
      <c r="F12" s="30"/>
      <c r="G12" s="31"/>
      <c r="H12" s="28"/>
      <c r="I12" s="29"/>
      <c r="J12" s="28"/>
      <c r="K12" s="33"/>
      <c r="L12" s="34">
        <f t="shared" si="0"/>
        <v>270.69</v>
      </c>
      <c r="M12" s="70"/>
      <c r="N12" s="32"/>
      <c r="O12" s="32"/>
      <c r="P12" s="29">
        <f>E12</f>
        <v>270.69</v>
      </c>
      <c r="Q12" s="32"/>
      <c r="R12" s="25"/>
    </row>
    <row r="13" spans="1:18" ht="13.75" customHeight="1" x14ac:dyDescent="0.15">
      <c r="A13" s="26">
        <v>7</v>
      </c>
      <c r="B13" s="27"/>
      <c r="C13" s="36"/>
      <c r="D13" s="28"/>
      <c r="E13" s="29"/>
      <c r="F13" s="30"/>
      <c r="G13" s="31"/>
      <c r="H13" s="28"/>
      <c r="I13" s="29"/>
      <c r="J13" s="28"/>
      <c r="K13" s="33"/>
      <c r="L13" s="34">
        <f t="shared" si="0"/>
        <v>0</v>
      </c>
      <c r="M13" s="70"/>
      <c r="N13" s="32"/>
      <c r="O13" s="32"/>
      <c r="P13" s="29"/>
      <c r="Q13" s="32"/>
      <c r="R13" s="25"/>
    </row>
    <row r="14" spans="1:18" ht="13.75" customHeight="1" x14ac:dyDescent="0.15">
      <c r="A14" s="26">
        <v>8</v>
      </c>
      <c r="B14" s="27"/>
      <c r="C14" s="36"/>
      <c r="D14" s="28"/>
      <c r="E14" s="29"/>
      <c r="F14" s="30"/>
      <c r="G14" s="31"/>
      <c r="H14" s="28"/>
      <c r="I14" s="29"/>
      <c r="J14" s="28"/>
      <c r="K14" s="33"/>
      <c r="L14" s="34">
        <f t="shared" si="0"/>
        <v>0</v>
      </c>
      <c r="M14" s="70"/>
      <c r="N14" s="32"/>
      <c r="O14" s="32"/>
      <c r="P14" s="29"/>
      <c r="Q14" s="32"/>
      <c r="R14" s="25"/>
    </row>
    <row r="15" spans="1:18" ht="13.75" customHeight="1" x14ac:dyDescent="0.15">
      <c r="A15" s="26">
        <v>9</v>
      </c>
      <c r="B15" s="27"/>
      <c r="C15" s="36"/>
      <c r="D15" s="28"/>
      <c r="E15" s="29"/>
      <c r="F15" s="30"/>
      <c r="G15" s="31"/>
      <c r="H15" s="28"/>
      <c r="I15" s="29"/>
      <c r="J15" s="28"/>
      <c r="K15" s="33"/>
      <c r="L15" s="34">
        <f t="shared" si="0"/>
        <v>0</v>
      </c>
      <c r="M15" s="70"/>
      <c r="N15" s="32"/>
      <c r="O15" s="32"/>
      <c r="P15" s="29"/>
      <c r="Q15" s="32"/>
      <c r="R15" s="25"/>
    </row>
    <row r="16" spans="1:18" ht="13.75" customHeight="1" x14ac:dyDescent="0.15">
      <c r="A16" s="26">
        <v>10</v>
      </c>
      <c r="B16" s="27"/>
      <c r="C16" s="36"/>
      <c r="D16" s="28"/>
      <c r="E16" s="29"/>
      <c r="F16" s="30"/>
      <c r="G16" s="31"/>
      <c r="H16" s="28"/>
      <c r="I16" s="29"/>
      <c r="J16" s="28"/>
      <c r="K16" s="33"/>
      <c r="L16" s="34">
        <f t="shared" si="0"/>
        <v>0</v>
      </c>
      <c r="M16" s="70"/>
      <c r="N16" s="32"/>
      <c r="O16" s="32"/>
      <c r="P16" s="29"/>
      <c r="Q16" s="32"/>
      <c r="R16" s="25"/>
    </row>
    <row r="17" spans="1:18" ht="13.75" customHeight="1" x14ac:dyDescent="0.15">
      <c r="A17" s="26">
        <v>11</v>
      </c>
      <c r="B17" s="71"/>
      <c r="C17" s="36"/>
      <c r="D17" s="28"/>
      <c r="E17" s="29"/>
      <c r="F17" s="30"/>
      <c r="G17" s="31"/>
      <c r="H17" s="28"/>
      <c r="I17" s="29"/>
      <c r="J17" s="28"/>
      <c r="K17" s="33"/>
      <c r="L17" s="34">
        <f t="shared" si="0"/>
        <v>0</v>
      </c>
      <c r="M17" s="70"/>
      <c r="N17" s="32"/>
      <c r="O17" s="32"/>
      <c r="P17" s="29"/>
      <c r="Q17" s="32"/>
      <c r="R17" s="25"/>
    </row>
    <row r="18" spans="1:18" ht="13.75" customHeight="1" x14ac:dyDescent="0.15">
      <c r="A18" s="26">
        <v>12</v>
      </c>
      <c r="B18" s="27"/>
      <c r="C18" s="36"/>
      <c r="D18" s="28"/>
      <c r="E18" s="29"/>
      <c r="F18" s="30"/>
      <c r="G18" s="31"/>
      <c r="H18" s="28"/>
      <c r="I18" s="29"/>
      <c r="J18" s="28"/>
      <c r="K18" s="33"/>
      <c r="L18" s="34">
        <f t="shared" si="0"/>
        <v>0</v>
      </c>
      <c r="M18" s="70"/>
      <c r="N18" s="32"/>
      <c r="O18" s="32"/>
      <c r="P18" s="29"/>
      <c r="Q18" s="32"/>
      <c r="R18" s="25"/>
    </row>
    <row r="19" spans="1:18" ht="13.75" customHeight="1" x14ac:dyDescent="0.15">
      <c r="A19" s="26">
        <v>13</v>
      </c>
      <c r="B19" s="27"/>
      <c r="C19" s="36"/>
      <c r="D19" s="28"/>
      <c r="E19" s="29"/>
      <c r="F19" s="30"/>
      <c r="G19" s="31"/>
      <c r="H19" s="28"/>
      <c r="I19" s="29"/>
      <c r="J19" s="28"/>
      <c r="K19" s="33"/>
      <c r="L19" s="34">
        <f t="shared" si="0"/>
        <v>0</v>
      </c>
      <c r="M19" s="70"/>
      <c r="N19" s="32"/>
      <c r="O19" s="32"/>
      <c r="P19" s="29"/>
      <c r="Q19" s="32"/>
      <c r="R19" s="25"/>
    </row>
    <row r="20" spans="1:18" ht="13.75" customHeight="1" x14ac:dyDescent="0.15">
      <c r="A20" s="26">
        <v>14</v>
      </c>
      <c r="B20" s="27"/>
      <c r="C20" s="36"/>
      <c r="D20" s="28"/>
      <c r="E20" s="29"/>
      <c r="F20" s="30"/>
      <c r="G20" s="31"/>
      <c r="H20" s="28"/>
      <c r="I20" s="29"/>
      <c r="J20" s="28"/>
      <c r="K20" s="33"/>
      <c r="L20" s="34">
        <f t="shared" si="0"/>
        <v>0</v>
      </c>
      <c r="M20" s="70"/>
      <c r="N20" s="32"/>
      <c r="O20" s="32"/>
      <c r="P20" s="29"/>
      <c r="Q20" s="32"/>
      <c r="R20" s="25"/>
    </row>
    <row r="21" spans="1:18" ht="13.75" customHeight="1" x14ac:dyDescent="0.15">
      <c r="A21" s="26">
        <v>15</v>
      </c>
      <c r="B21" s="27"/>
      <c r="C21" s="36"/>
      <c r="D21" s="28"/>
      <c r="E21" s="29"/>
      <c r="F21" s="30"/>
      <c r="G21" s="31"/>
      <c r="H21" s="28"/>
      <c r="I21" s="29"/>
      <c r="J21" s="28"/>
      <c r="K21" s="33"/>
      <c r="L21" s="34">
        <f t="shared" si="0"/>
        <v>0</v>
      </c>
      <c r="M21" s="70"/>
      <c r="N21" s="32"/>
      <c r="O21" s="32"/>
      <c r="P21" s="29"/>
      <c r="Q21" s="32"/>
      <c r="R21" s="25"/>
    </row>
    <row r="22" spans="1:18" ht="13.75" customHeight="1" x14ac:dyDescent="0.15">
      <c r="A22" s="26">
        <v>16</v>
      </c>
      <c r="B22" s="27"/>
      <c r="C22" s="36"/>
      <c r="D22" s="28"/>
      <c r="E22" s="29"/>
      <c r="F22" s="30"/>
      <c r="G22" s="31"/>
      <c r="H22" s="28"/>
      <c r="I22" s="29"/>
      <c r="J22" s="28"/>
      <c r="K22" s="33"/>
      <c r="L22" s="34">
        <f t="shared" si="0"/>
        <v>0</v>
      </c>
      <c r="M22" s="70"/>
      <c r="N22" s="32"/>
      <c r="O22" s="32"/>
      <c r="P22" s="29"/>
      <c r="Q22" s="32"/>
      <c r="R22" s="25"/>
    </row>
    <row r="23" spans="1:18" ht="13.75" customHeight="1" x14ac:dyDescent="0.15">
      <c r="A23" s="26">
        <v>17</v>
      </c>
      <c r="B23" s="27"/>
      <c r="C23" s="36"/>
      <c r="D23" s="28"/>
      <c r="E23" s="29"/>
      <c r="F23" s="30"/>
      <c r="G23" s="31"/>
      <c r="H23" s="28"/>
      <c r="I23" s="29"/>
      <c r="J23" s="28"/>
      <c r="K23" s="33"/>
      <c r="L23" s="34">
        <f t="shared" si="0"/>
        <v>0</v>
      </c>
      <c r="M23" s="70"/>
      <c r="N23" s="32"/>
      <c r="O23" s="32"/>
      <c r="P23" s="29"/>
      <c r="Q23" s="32"/>
      <c r="R23" s="25"/>
    </row>
    <row r="24" spans="1:18" ht="14.25" customHeight="1" x14ac:dyDescent="0.15">
      <c r="A24" s="37">
        <v>18</v>
      </c>
      <c r="B24" s="38"/>
      <c r="C24" s="39"/>
      <c r="D24" s="40"/>
      <c r="E24" s="41"/>
      <c r="F24" s="42"/>
      <c r="G24" s="43"/>
      <c r="H24" s="40"/>
      <c r="I24" s="41"/>
      <c r="J24" s="40"/>
      <c r="K24" s="45"/>
      <c r="L24" s="46">
        <f t="shared" si="0"/>
        <v>0</v>
      </c>
      <c r="M24" s="72">
        <v>0</v>
      </c>
      <c r="N24" s="44">
        <v>0</v>
      </c>
      <c r="O24" s="44">
        <v>0</v>
      </c>
      <c r="P24" s="41"/>
      <c r="Q24" s="44"/>
      <c r="R24" s="48"/>
    </row>
    <row r="25" spans="1:18" ht="14.25" customHeight="1" x14ac:dyDescent="0.15">
      <c r="A25" s="149" t="s">
        <v>29</v>
      </c>
      <c r="B25" s="150"/>
      <c r="C25" s="151"/>
      <c r="D25" s="49"/>
      <c r="E25" s="50">
        <f>SUM(E6:E24)</f>
        <v>13318.810000000001</v>
      </c>
      <c r="F25" s="51"/>
      <c r="G25" s="73">
        <f>SUM(G6:G24)</f>
        <v>0</v>
      </c>
      <c r="H25" s="49"/>
      <c r="I25" s="50">
        <f>SUM(I6:I24)</f>
        <v>0</v>
      </c>
      <c r="J25" s="49"/>
      <c r="K25" s="50">
        <f>SUM(K6:K24)</f>
        <v>0</v>
      </c>
      <c r="L25" s="74">
        <f>SUM(L6:L24)</f>
        <v>13318.810000000001</v>
      </c>
      <c r="M25" s="75">
        <f>SUM(M7:M24)</f>
        <v>0</v>
      </c>
      <c r="N25" s="53">
        <f>SUM(N7:N24)</f>
        <v>0</v>
      </c>
      <c r="O25" s="53">
        <f>SUM(O7:O24)</f>
        <v>0</v>
      </c>
      <c r="P25" s="50">
        <f>SUM(P7:P24)</f>
        <v>13318.810000000001</v>
      </c>
      <c r="Q25" s="53"/>
      <c r="R25" s="76">
        <f>SUM(R7:R24)</f>
        <v>0</v>
      </c>
    </row>
    <row r="30" spans="1:18" ht="12.75" customHeight="1" x14ac:dyDescent="0.15">
      <c r="C30" s="118" t="s">
        <v>83</v>
      </c>
      <c r="E30" s="5">
        <f>'Etat du patrimoine - Table 1'!C28</f>
        <v>1.0666</v>
      </c>
    </row>
  </sheetData>
  <mergeCells count="15">
    <mergeCell ref="A1:R1"/>
    <mergeCell ref="A3:A5"/>
    <mergeCell ref="B3:B5"/>
    <mergeCell ref="C3:C5"/>
    <mergeCell ref="D3:E4"/>
    <mergeCell ref="F3:G4"/>
    <mergeCell ref="H3:I4"/>
    <mergeCell ref="J3:K4"/>
    <mergeCell ref="O4:O5"/>
    <mergeCell ref="L3:L5"/>
    <mergeCell ref="A25:C25"/>
    <mergeCell ref="M4:M5"/>
    <mergeCell ref="N4:N5"/>
    <mergeCell ref="M3:Q3"/>
    <mergeCell ref="P4:Q4"/>
  </mergeCells>
  <pageMargins left="0.39" right="0.39" top="0.39" bottom="0.39" header="0" footer="0"/>
  <pageSetup scale="88"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0"/>
  <sheetViews>
    <sheetView showGridLines="0" workbookViewId="0">
      <selection sqref="A1:F1"/>
    </sheetView>
  </sheetViews>
  <sheetFormatPr baseColWidth="10" defaultColWidth="8.83203125" defaultRowHeight="12.75" customHeight="1" x14ac:dyDescent="0.15"/>
  <cols>
    <col min="1" max="1" width="23.6640625" style="5" customWidth="1"/>
    <col min="2" max="2" width="6.6640625" style="5" customWidth="1"/>
    <col min="3" max="6" width="14.33203125" style="5" customWidth="1"/>
    <col min="7" max="7" width="8.83203125" style="5" customWidth="1"/>
    <col min="8" max="16384" width="8.83203125" style="5"/>
  </cols>
  <sheetData>
    <row r="1" spans="1:6" ht="18.5" customHeight="1" x14ac:dyDescent="0.2">
      <c r="A1" s="195" t="s">
        <v>62</v>
      </c>
      <c r="B1" s="196"/>
      <c r="C1" s="196"/>
      <c r="D1" s="196"/>
      <c r="E1" s="196"/>
      <c r="F1" s="197"/>
    </row>
    <row r="2" spans="1:6" ht="13.75" customHeight="1" x14ac:dyDescent="0.15">
      <c r="A2" s="98"/>
      <c r="B2" s="98"/>
      <c r="C2" s="98"/>
      <c r="D2" s="98"/>
      <c r="E2" s="98"/>
      <c r="F2" s="98"/>
    </row>
    <row r="3" spans="1:6" ht="13.75" customHeight="1" x14ac:dyDescent="0.15">
      <c r="A3" s="78" t="s">
        <v>20</v>
      </c>
      <c r="B3" s="77"/>
      <c r="C3" s="89">
        <v>10000</v>
      </c>
      <c r="D3" s="77"/>
      <c r="E3" s="77"/>
      <c r="F3" s="77"/>
    </row>
    <row r="4" spans="1:6" ht="13.75" customHeight="1" x14ac:dyDescent="0.15">
      <c r="A4" s="78" t="s">
        <v>63</v>
      </c>
      <c r="B4" s="77"/>
      <c r="C4" s="89">
        <v>120</v>
      </c>
      <c r="D4" s="77"/>
      <c r="E4" s="77"/>
      <c r="F4" s="77"/>
    </row>
    <row r="5" spans="1:6" ht="13.75" customHeight="1" x14ac:dyDescent="0.15">
      <c r="A5" s="78" t="s">
        <v>64</v>
      </c>
      <c r="B5" s="77"/>
      <c r="C5" s="99">
        <v>0.06</v>
      </c>
      <c r="D5" s="77"/>
      <c r="E5" s="77"/>
      <c r="F5" s="77"/>
    </row>
    <row r="6" spans="1:6" ht="13.75" customHeight="1" x14ac:dyDescent="0.15">
      <c r="A6" s="78" t="s">
        <v>65</v>
      </c>
      <c r="B6" s="77"/>
      <c r="C6" s="100">
        <f>PMT(C5/12,C4,C3)</f>
        <v>-111.02050194164944</v>
      </c>
      <c r="D6" s="77"/>
      <c r="E6" s="77"/>
      <c r="F6" s="77"/>
    </row>
    <row r="7" spans="1:6" ht="13.75" customHeight="1" x14ac:dyDescent="0.15">
      <c r="A7" s="77"/>
      <c r="B7" s="77"/>
      <c r="C7" s="77"/>
      <c r="D7" s="77"/>
      <c r="E7" s="77"/>
      <c r="F7" s="77"/>
    </row>
    <row r="8" spans="1:6" ht="13.75" customHeight="1" x14ac:dyDescent="0.15">
      <c r="A8" s="77"/>
      <c r="B8" s="101"/>
      <c r="C8" s="101"/>
      <c r="D8" s="101"/>
      <c r="E8" s="101"/>
      <c r="F8" s="101"/>
    </row>
    <row r="9" spans="1:6" ht="13.75" customHeight="1" x14ac:dyDescent="0.15">
      <c r="A9" s="102"/>
      <c r="B9" s="103" t="s">
        <v>66</v>
      </c>
      <c r="C9" s="103" t="s">
        <v>67</v>
      </c>
      <c r="D9" s="103" t="s">
        <v>68</v>
      </c>
      <c r="E9" s="103" t="s">
        <v>69</v>
      </c>
      <c r="F9" s="104" t="s">
        <v>70</v>
      </c>
    </row>
    <row r="10" spans="1:6" ht="13.75" customHeight="1" x14ac:dyDescent="0.15">
      <c r="A10" s="77"/>
      <c r="B10" s="98"/>
      <c r="C10" s="105"/>
      <c r="D10" s="105"/>
      <c r="E10" s="105"/>
      <c r="F10" s="105">
        <f>$C$3</f>
        <v>10000</v>
      </c>
    </row>
    <row r="11" spans="1:6" ht="13.75" customHeight="1" x14ac:dyDescent="0.15">
      <c r="A11" s="77"/>
      <c r="B11" s="89">
        <v>1</v>
      </c>
      <c r="C11" s="106">
        <f t="shared" ref="C11:C42" si="0">$C$6*-1</f>
        <v>111.02050194164944</v>
      </c>
      <c r="D11" s="106">
        <f t="shared" ref="D11:D42" si="1">C11-E11</f>
        <v>61.020501941649442</v>
      </c>
      <c r="E11" s="106">
        <f t="shared" ref="E11:E42" si="2">F10*$C$5/12</f>
        <v>50</v>
      </c>
      <c r="F11" s="106">
        <f t="shared" ref="F11:F42" si="3">F10-D11</f>
        <v>9938.9794980583501</v>
      </c>
    </row>
    <row r="12" spans="1:6" ht="13.75" customHeight="1" x14ac:dyDescent="0.15">
      <c r="A12" s="77"/>
      <c r="B12" s="89">
        <v>2</v>
      </c>
      <c r="C12" s="106">
        <f t="shared" si="0"/>
        <v>111.02050194164944</v>
      </c>
      <c r="D12" s="106">
        <f t="shared" si="1"/>
        <v>61.325604451357698</v>
      </c>
      <c r="E12" s="106">
        <f t="shared" si="2"/>
        <v>49.694897490291744</v>
      </c>
      <c r="F12" s="106">
        <f t="shared" si="3"/>
        <v>9877.6538936069919</v>
      </c>
    </row>
    <row r="13" spans="1:6" ht="13.75" customHeight="1" x14ac:dyDescent="0.15">
      <c r="A13" s="77"/>
      <c r="B13" s="89">
        <v>3</v>
      </c>
      <c r="C13" s="106">
        <f t="shared" si="0"/>
        <v>111.02050194164944</v>
      </c>
      <c r="D13" s="106">
        <f t="shared" si="1"/>
        <v>61.632232473614486</v>
      </c>
      <c r="E13" s="106">
        <f t="shared" si="2"/>
        <v>49.388269468034956</v>
      </c>
      <c r="F13" s="106">
        <f t="shared" si="3"/>
        <v>9816.0216611333781</v>
      </c>
    </row>
    <row r="14" spans="1:6" ht="13.75" customHeight="1" x14ac:dyDescent="0.15">
      <c r="A14" s="77"/>
      <c r="B14" s="89">
        <v>4</v>
      </c>
      <c r="C14" s="106">
        <f t="shared" si="0"/>
        <v>111.02050194164944</v>
      </c>
      <c r="D14" s="106">
        <f t="shared" si="1"/>
        <v>61.940393635982552</v>
      </c>
      <c r="E14" s="106">
        <f t="shared" si="2"/>
        <v>49.08010830566689</v>
      </c>
      <c r="F14" s="106">
        <f t="shared" si="3"/>
        <v>9754.0812674973949</v>
      </c>
    </row>
    <row r="15" spans="1:6" ht="13.75" customHeight="1" x14ac:dyDescent="0.15">
      <c r="A15" s="77"/>
      <c r="B15" s="89">
        <v>5</v>
      </c>
      <c r="C15" s="106">
        <f t="shared" si="0"/>
        <v>111.02050194164944</v>
      </c>
      <c r="D15" s="106">
        <f t="shared" si="1"/>
        <v>62.250095604162468</v>
      </c>
      <c r="E15" s="106">
        <f t="shared" si="2"/>
        <v>48.770406337486975</v>
      </c>
      <c r="F15" s="106">
        <f t="shared" si="3"/>
        <v>9691.8311718932327</v>
      </c>
    </row>
    <row r="16" spans="1:6" ht="13.75" customHeight="1" x14ac:dyDescent="0.15">
      <c r="A16" s="77"/>
      <c r="B16" s="89">
        <v>6</v>
      </c>
      <c r="C16" s="106">
        <f t="shared" si="0"/>
        <v>111.02050194164944</v>
      </c>
      <c r="D16" s="106">
        <f t="shared" si="1"/>
        <v>62.561346082183277</v>
      </c>
      <c r="E16" s="106">
        <f t="shared" si="2"/>
        <v>48.459155859466165</v>
      </c>
      <c r="F16" s="106">
        <f t="shared" si="3"/>
        <v>9629.2698258110486</v>
      </c>
    </row>
    <row r="17" spans="1:6" ht="13.75" customHeight="1" x14ac:dyDescent="0.15">
      <c r="A17" s="77"/>
      <c r="B17" s="89">
        <v>7</v>
      </c>
      <c r="C17" s="106">
        <f t="shared" si="0"/>
        <v>111.02050194164944</v>
      </c>
      <c r="D17" s="106">
        <f t="shared" si="1"/>
        <v>62.874152812594204</v>
      </c>
      <c r="E17" s="106">
        <f t="shared" si="2"/>
        <v>48.146349129055238</v>
      </c>
      <c r="F17" s="106">
        <f t="shared" si="3"/>
        <v>9566.3956729984548</v>
      </c>
    </row>
    <row r="18" spans="1:6" ht="13.75" customHeight="1" x14ac:dyDescent="0.15">
      <c r="A18" s="77"/>
      <c r="B18" s="89">
        <v>8</v>
      </c>
      <c r="C18" s="106">
        <f t="shared" si="0"/>
        <v>111.02050194164944</v>
      </c>
      <c r="D18" s="106">
        <f t="shared" si="1"/>
        <v>63.188523576657168</v>
      </c>
      <c r="E18" s="106">
        <f t="shared" si="2"/>
        <v>47.831978364992274</v>
      </c>
      <c r="F18" s="106">
        <f t="shared" si="3"/>
        <v>9503.207149421798</v>
      </c>
    </row>
    <row r="19" spans="1:6" ht="13.75" customHeight="1" x14ac:dyDescent="0.15">
      <c r="A19" s="77"/>
      <c r="B19" s="89">
        <v>9</v>
      </c>
      <c r="C19" s="106">
        <f t="shared" si="0"/>
        <v>111.02050194164944</v>
      </c>
      <c r="D19" s="106">
        <f t="shared" si="1"/>
        <v>63.504466194540456</v>
      </c>
      <c r="E19" s="106">
        <f t="shared" si="2"/>
        <v>47.516035747108987</v>
      </c>
      <c r="F19" s="106">
        <f t="shared" si="3"/>
        <v>9439.7026832272568</v>
      </c>
    </row>
    <row r="20" spans="1:6" ht="13.75" customHeight="1" x14ac:dyDescent="0.15">
      <c r="A20" s="77"/>
      <c r="B20" s="89">
        <v>10</v>
      </c>
      <c r="C20" s="106">
        <f t="shared" si="0"/>
        <v>111.02050194164944</v>
      </c>
      <c r="D20" s="106">
        <f t="shared" si="1"/>
        <v>63.821988525513163</v>
      </c>
      <c r="E20" s="106">
        <f t="shared" si="2"/>
        <v>47.198513416136279</v>
      </c>
      <c r="F20" s="106">
        <f t="shared" si="3"/>
        <v>9375.8806947017438</v>
      </c>
    </row>
    <row r="21" spans="1:6" ht="13.75" customHeight="1" x14ac:dyDescent="0.15">
      <c r="A21" s="77"/>
      <c r="B21" s="89">
        <v>11</v>
      </c>
      <c r="C21" s="106">
        <f t="shared" si="0"/>
        <v>111.02050194164944</v>
      </c>
      <c r="D21" s="106">
        <f t="shared" si="1"/>
        <v>64.141098468140726</v>
      </c>
      <c r="E21" s="106">
        <f t="shared" si="2"/>
        <v>46.879403473508717</v>
      </c>
      <c r="F21" s="106">
        <f t="shared" si="3"/>
        <v>9311.7395962336032</v>
      </c>
    </row>
    <row r="22" spans="1:6" ht="13.75" customHeight="1" x14ac:dyDescent="0.15">
      <c r="A22" s="77"/>
      <c r="B22" s="89">
        <v>12</v>
      </c>
      <c r="C22" s="106">
        <f t="shared" si="0"/>
        <v>111.02050194164944</v>
      </c>
      <c r="D22" s="106">
        <f t="shared" si="1"/>
        <v>64.461803960481433</v>
      </c>
      <c r="E22" s="106">
        <f t="shared" si="2"/>
        <v>46.558697981168017</v>
      </c>
      <c r="F22" s="106">
        <f t="shared" si="3"/>
        <v>9247.277792273122</v>
      </c>
    </row>
    <row r="23" spans="1:6" ht="13.75" customHeight="1" x14ac:dyDescent="0.15">
      <c r="A23" s="77"/>
      <c r="B23" s="89">
        <v>13</v>
      </c>
      <c r="C23" s="106">
        <f t="shared" si="0"/>
        <v>111.02050194164944</v>
      </c>
      <c r="D23" s="106">
        <f t="shared" si="1"/>
        <v>64.784112980283837</v>
      </c>
      <c r="E23" s="106">
        <f t="shared" si="2"/>
        <v>46.236388961365606</v>
      </c>
      <c r="F23" s="106">
        <f t="shared" si="3"/>
        <v>9182.4936792928384</v>
      </c>
    </row>
    <row r="24" spans="1:6" ht="13.75" customHeight="1" x14ac:dyDescent="0.15">
      <c r="A24" s="77"/>
      <c r="B24" s="89">
        <v>14</v>
      </c>
      <c r="C24" s="106">
        <f t="shared" si="0"/>
        <v>111.02050194164944</v>
      </c>
      <c r="D24" s="106">
        <f t="shared" si="1"/>
        <v>65.108033545185251</v>
      </c>
      <c r="E24" s="106">
        <f t="shared" si="2"/>
        <v>45.912468396464192</v>
      </c>
      <c r="F24" s="106">
        <f t="shared" si="3"/>
        <v>9117.3856457476522</v>
      </c>
    </row>
    <row r="25" spans="1:6" ht="13.75" customHeight="1" x14ac:dyDescent="0.15">
      <c r="A25" s="77"/>
      <c r="B25" s="89">
        <v>15</v>
      </c>
      <c r="C25" s="106">
        <f t="shared" si="0"/>
        <v>111.02050194164944</v>
      </c>
      <c r="D25" s="106">
        <f t="shared" si="1"/>
        <v>65.433573712911183</v>
      </c>
      <c r="E25" s="106">
        <f t="shared" si="2"/>
        <v>45.586928228738259</v>
      </c>
      <c r="F25" s="106">
        <f t="shared" si="3"/>
        <v>9051.9520720347409</v>
      </c>
    </row>
    <row r="26" spans="1:6" ht="13.75" customHeight="1" x14ac:dyDescent="0.15">
      <c r="A26" s="77"/>
      <c r="B26" s="89">
        <v>16</v>
      </c>
      <c r="C26" s="106">
        <f t="shared" si="0"/>
        <v>111.02050194164944</v>
      </c>
      <c r="D26" s="106">
        <f t="shared" si="1"/>
        <v>65.760741581475742</v>
      </c>
      <c r="E26" s="106">
        <f t="shared" si="2"/>
        <v>45.259760360173708</v>
      </c>
      <c r="F26" s="106">
        <f t="shared" si="3"/>
        <v>8986.1913304532645</v>
      </c>
    </row>
    <row r="27" spans="1:6" ht="13.75" customHeight="1" x14ac:dyDescent="0.15">
      <c r="A27" s="77"/>
      <c r="B27" s="89">
        <v>17</v>
      </c>
      <c r="C27" s="106">
        <f t="shared" si="0"/>
        <v>111.02050194164944</v>
      </c>
      <c r="D27" s="106">
        <f t="shared" si="1"/>
        <v>66.089545289383125</v>
      </c>
      <c r="E27" s="106">
        <f t="shared" si="2"/>
        <v>44.930956652266325</v>
      </c>
      <c r="F27" s="106">
        <f t="shared" si="3"/>
        <v>8920.1017851638808</v>
      </c>
    </row>
    <row r="28" spans="1:6" ht="13.75" customHeight="1" x14ac:dyDescent="0.15">
      <c r="A28" s="77"/>
      <c r="B28" s="89">
        <v>18</v>
      </c>
      <c r="C28" s="106">
        <f t="shared" si="0"/>
        <v>111.02050194164944</v>
      </c>
      <c r="D28" s="106">
        <f t="shared" si="1"/>
        <v>66.419993015830045</v>
      </c>
      <c r="E28" s="106">
        <f t="shared" si="2"/>
        <v>44.600508925819405</v>
      </c>
      <c r="F28" s="106">
        <f t="shared" si="3"/>
        <v>8853.6817921480506</v>
      </c>
    </row>
    <row r="29" spans="1:6" ht="13.75" customHeight="1" x14ac:dyDescent="0.15">
      <c r="A29" s="77"/>
      <c r="B29" s="89">
        <v>19</v>
      </c>
      <c r="C29" s="106">
        <f t="shared" si="0"/>
        <v>111.02050194164944</v>
      </c>
      <c r="D29" s="106">
        <f t="shared" si="1"/>
        <v>66.752092980909197</v>
      </c>
      <c r="E29" s="106">
        <f t="shared" si="2"/>
        <v>44.268408960740253</v>
      </c>
      <c r="F29" s="106">
        <f t="shared" si="3"/>
        <v>8786.9296991671417</v>
      </c>
    </row>
    <row r="30" spans="1:6" ht="13.75" customHeight="1" x14ac:dyDescent="0.15">
      <c r="A30" s="77"/>
      <c r="B30" s="89">
        <v>20</v>
      </c>
      <c r="C30" s="106">
        <f t="shared" si="0"/>
        <v>111.02050194164944</v>
      </c>
      <c r="D30" s="106">
        <f t="shared" si="1"/>
        <v>67.08585344581374</v>
      </c>
      <c r="E30" s="106">
        <f t="shared" si="2"/>
        <v>43.93464849583571</v>
      </c>
      <c r="F30" s="106">
        <f t="shared" si="3"/>
        <v>8719.8438457213288</v>
      </c>
    </row>
    <row r="31" spans="1:6" ht="13.75" customHeight="1" x14ac:dyDescent="0.15">
      <c r="A31" s="77"/>
      <c r="B31" s="89">
        <v>21</v>
      </c>
      <c r="C31" s="106">
        <f t="shared" si="0"/>
        <v>111.02050194164944</v>
      </c>
      <c r="D31" s="106">
        <f t="shared" si="1"/>
        <v>67.4212827130428</v>
      </c>
      <c r="E31" s="106">
        <f t="shared" si="2"/>
        <v>43.599219228606643</v>
      </c>
      <c r="F31" s="106">
        <f t="shared" si="3"/>
        <v>8652.4225630082856</v>
      </c>
    </row>
    <row r="32" spans="1:6" ht="13.75" customHeight="1" x14ac:dyDescent="0.15">
      <c r="A32" s="77"/>
      <c r="B32" s="89">
        <v>22</v>
      </c>
      <c r="C32" s="106">
        <f t="shared" si="0"/>
        <v>111.02050194164944</v>
      </c>
      <c r="D32" s="106">
        <f t="shared" si="1"/>
        <v>67.758389126608023</v>
      </c>
      <c r="E32" s="106">
        <f t="shared" si="2"/>
        <v>43.262112815041426</v>
      </c>
      <c r="F32" s="106">
        <f t="shared" si="3"/>
        <v>8584.6641738816779</v>
      </c>
    </row>
    <row r="33" spans="1:6" ht="13.75" customHeight="1" x14ac:dyDescent="0.15">
      <c r="A33" s="77"/>
      <c r="B33" s="89">
        <v>23</v>
      </c>
      <c r="C33" s="106">
        <f t="shared" si="0"/>
        <v>111.02050194164944</v>
      </c>
      <c r="D33" s="106">
        <f t="shared" si="1"/>
        <v>68.097181072241057</v>
      </c>
      <c r="E33" s="106">
        <f t="shared" si="2"/>
        <v>42.923320869408393</v>
      </c>
      <c r="F33" s="106">
        <f t="shared" si="3"/>
        <v>8516.5669928094376</v>
      </c>
    </row>
    <row r="34" spans="1:6" ht="13.75" customHeight="1" x14ac:dyDescent="0.15">
      <c r="A34" s="77"/>
      <c r="B34" s="89">
        <v>24</v>
      </c>
      <c r="C34" s="106">
        <f t="shared" si="0"/>
        <v>111.02050194164944</v>
      </c>
      <c r="D34" s="106">
        <f t="shared" si="1"/>
        <v>68.437666977602248</v>
      </c>
      <c r="E34" s="106">
        <f t="shared" si="2"/>
        <v>42.582834964047187</v>
      </c>
      <c r="F34" s="106">
        <f t="shared" si="3"/>
        <v>8448.1293258318346</v>
      </c>
    </row>
    <row r="35" spans="1:6" ht="13.75" customHeight="1" x14ac:dyDescent="0.15">
      <c r="A35" s="77"/>
      <c r="B35" s="89">
        <v>25</v>
      </c>
      <c r="C35" s="106">
        <f t="shared" si="0"/>
        <v>111.02050194164944</v>
      </c>
      <c r="D35" s="106">
        <f t="shared" si="1"/>
        <v>68.77985531249027</v>
      </c>
      <c r="E35" s="106">
        <f t="shared" si="2"/>
        <v>42.240646629159173</v>
      </c>
      <c r="F35" s="106">
        <f t="shared" si="3"/>
        <v>8379.3494705193443</v>
      </c>
    </row>
    <row r="36" spans="1:6" ht="13.75" customHeight="1" x14ac:dyDescent="0.15">
      <c r="A36" s="77"/>
      <c r="B36" s="89">
        <v>26</v>
      </c>
      <c r="C36" s="106">
        <f t="shared" si="0"/>
        <v>111.02050194164944</v>
      </c>
      <c r="D36" s="106">
        <f t="shared" si="1"/>
        <v>69.123754589052723</v>
      </c>
      <c r="E36" s="106">
        <f t="shared" si="2"/>
        <v>41.896747352596719</v>
      </c>
      <c r="F36" s="106">
        <f t="shared" si="3"/>
        <v>8310.2257159302917</v>
      </c>
    </row>
    <row r="37" spans="1:6" ht="13.75" customHeight="1" x14ac:dyDescent="0.15">
      <c r="A37" s="77"/>
      <c r="B37" s="89">
        <v>27</v>
      </c>
      <c r="C37" s="106">
        <f t="shared" si="0"/>
        <v>111.02050194164944</v>
      </c>
      <c r="D37" s="106">
        <f t="shared" si="1"/>
        <v>69.469373361997981</v>
      </c>
      <c r="E37" s="106">
        <f t="shared" si="2"/>
        <v>41.551128579651454</v>
      </c>
      <c r="F37" s="106">
        <f t="shared" si="3"/>
        <v>8240.7563425682929</v>
      </c>
    </row>
    <row r="38" spans="1:6" ht="13.75" customHeight="1" x14ac:dyDescent="0.15">
      <c r="A38" s="77"/>
      <c r="B38" s="89">
        <v>28</v>
      </c>
      <c r="C38" s="106">
        <f t="shared" si="0"/>
        <v>111.02050194164944</v>
      </c>
      <c r="D38" s="106">
        <f t="shared" si="1"/>
        <v>69.816720228807981</v>
      </c>
      <c r="E38" s="106">
        <f t="shared" si="2"/>
        <v>41.203781712841462</v>
      </c>
      <c r="F38" s="106">
        <f t="shared" si="3"/>
        <v>8170.9396223394851</v>
      </c>
    </row>
    <row r="39" spans="1:6" ht="13.75" customHeight="1" x14ac:dyDescent="0.15">
      <c r="A39" s="77"/>
      <c r="B39" s="89">
        <v>29</v>
      </c>
      <c r="C39" s="106">
        <f t="shared" si="0"/>
        <v>111.02050194164944</v>
      </c>
      <c r="D39" s="106">
        <f t="shared" si="1"/>
        <v>70.165803829952011</v>
      </c>
      <c r="E39" s="106">
        <f t="shared" si="2"/>
        <v>40.854698111697424</v>
      </c>
      <c r="F39" s="106">
        <f t="shared" si="3"/>
        <v>8100.7738185095332</v>
      </c>
    </row>
    <row r="40" spans="1:6" ht="13.75" customHeight="1" x14ac:dyDescent="0.15">
      <c r="A40" s="77"/>
      <c r="B40" s="89">
        <v>30</v>
      </c>
      <c r="C40" s="106">
        <f t="shared" si="0"/>
        <v>111.02050194164944</v>
      </c>
      <c r="D40" s="106">
        <f t="shared" si="1"/>
        <v>70.516632849101768</v>
      </c>
      <c r="E40" s="106">
        <f t="shared" si="2"/>
        <v>40.503869092547667</v>
      </c>
      <c r="F40" s="106">
        <f t="shared" si="3"/>
        <v>8030.2571856604318</v>
      </c>
    </row>
    <row r="41" spans="1:6" ht="13.75" customHeight="1" x14ac:dyDescent="0.15">
      <c r="A41" s="77"/>
      <c r="B41" s="89">
        <v>31</v>
      </c>
      <c r="C41" s="106">
        <f t="shared" si="0"/>
        <v>111.02050194164944</v>
      </c>
      <c r="D41" s="106">
        <f t="shared" si="1"/>
        <v>70.869216013347284</v>
      </c>
      <c r="E41" s="106">
        <f t="shared" si="2"/>
        <v>40.151285928302158</v>
      </c>
      <c r="F41" s="106">
        <f t="shared" si="3"/>
        <v>7959.3879696470849</v>
      </c>
    </row>
    <row r="42" spans="1:6" ht="13.75" customHeight="1" x14ac:dyDescent="0.15">
      <c r="A42" s="77"/>
      <c r="B42" s="89">
        <v>32</v>
      </c>
      <c r="C42" s="106">
        <f t="shared" si="0"/>
        <v>111.02050194164944</v>
      </c>
      <c r="D42" s="106">
        <f t="shared" si="1"/>
        <v>71.223562093414017</v>
      </c>
      <c r="E42" s="106">
        <f t="shared" si="2"/>
        <v>39.796939848235425</v>
      </c>
      <c r="F42" s="106">
        <f t="shared" si="3"/>
        <v>7888.1644075536706</v>
      </c>
    </row>
    <row r="43" spans="1:6" ht="13.75" customHeight="1" x14ac:dyDescent="0.15">
      <c r="A43" s="77"/>
      <c r="B43" s="89">
        <v>33</v>
      </c>
      <c r="C43" s="106">
        <f t="shared" ref="C43:C74" si="4">$C$6*-1</f>
        <v>111.02050194164944</v>
      </c>
      <c r="D43" s="106">
        <f t="shared" ref="D43:D74" si="5">C43-E43</f>
        <v>71.5796799038811</v>
      </c>
      <c r="E43" s="106">
        <f t="shared" ref="E43:E74" si="6">F42*$C$5/12</f>
        <v>39.440822037768349</v>
      </c>
      <c r="F43" s="106">
        <f t="shared" ref="F43:F74" si="7">F42-D43</f>
        <v>7816.5847276497898</v>
      </c>
    </row>
    <row r="44" spans="1:6" ht="13.75" customHeight="1" x14ac:dyDescent="0.15">
      <c r="A44" s="77"/>
      <c r="B44" s="89">
        <v>34</v>
      </c>
      <c r="C44" s="106">
        <f t="shared" si="4"/>
        <v>111.02050194164944</v>
      </c>
      <c r="D44" s="106">
        <f t="shared" si="5"/>
        <v>71.9375783034005</v>
      </c>
      <c r="E44" s="106">
        <f t="shared" si="6"/>
        <v>39.08292363824895</v>
      </c>
      <c r="F44" s="106">
        <f t="shared" si="7"/>
        <v>7744.6471493463896</v>
      </c>
    </row>
    <row r="45" spans="1:6" ht="13.75" customHeight="1" x14ac:dyDescent="0.15">
      <c r="A45" s="77"/>
      <c r="B45" s="89">
        <v>35</v>
      </c>
      <c r="C45" s="106">
        <f t="shared" si="4"/>
        <v>111.02050194164944</v>
      </c>
      <c r="D45" s="106">
        <f t="shared" si="5"/>
        <v>72.297266194917498</v>
      </c>
      <c r="E45" s="106">
        <f t="shared" si="6"/>
        <v>38.723235746731945</v>
      </c>
      <c r="F45" s="106">
        <f t="shared" si="7"/>
        <v>7672.3498831514717</v>
      </c>
    </row>
    <row r="46" spans="1:6" ht="13.75" customHeight="1" x14ac:dyDescent="0.15">
      <c r="A46" s="77"/>
      <c r="B46" s="89">
        <v>36</v>
      </c>
      <c r="C46" s="106">
        <f t="shared" si="4"/>
        <v>111.02050194164944</v>
      </c>
      <c r="D46" s="106">
        <f t="shared" si="5"/>
        <v>72.658752525892083</v>
      </c>
      <c r="E46" s="106">
        <f t="shared" si="6"/>
        <v>38.361749415757359</v>
      </c>
      <c r="F46" s="106">
        <f t="shared" si="7"/>
        <v>7599.6911306255797</v>
      </c>
    </row>
    <row r="47" spans="1:6" ht="13.75" customHeight="1" x14ac:dyDescent="0.15">
      <c r="A47" s="77"/>
      <c r="B47" s="89">
        <v>37</v>
      </c>
      <c r="C47" s="106">
        <f t="shared" si="4"/>
        <v>111.02050194164944</v>
      </c>
      <c r="D47" s="106">
        <f t="shared" si="5"/>
        <v>73.022046288521551</v>
      </c>
      <c r="E47" s="106">
        <f t="shared" si="6"/>
        <v>37.998455653127898</v>
      </c>
      <c r="F47" s="106">
        <f t="shared" si="7"/>
        <v>7526.6690843370579</v>
      </c>
    </row>
    <row r="48" spans="1:6" ht="13.75" customHeight="1" x14ac:dyDescent="0.15">
      <c r="A48" s="77"/>
      <c r="B48" s="89">
        <v>38</v>
      </c>
      <c r="C48" s="106">
        <f t="shared" si="4"/>
        <v>111.02050194164944</v>
      </c>
      <c r="D48" s="106">
        <f t="shared" si="5"/>
        <v>73.387156519964151</v>
      </c>
      <c r="E48" s="106">
        <f t="shared" si="6"/>
        <v>37.633345421685284</v>
      </c>
      <c r="F48" s="106">
        <f t="shared" si="7"/>
        <v>7453.2819278170937</v>
      </c>
    </row>
    <row r="49" spans="1:6" ht="13.75" customHeight="1" x14ac:dyDescent="0.15">
      <c r="A49" s="77"/>
      <c r="B49" s="89">
        <v>39</v>
      </c>
      <c r="C49" s="106">
        <f t="shared" si="4"/>
        <v>111.02050194164944</v>
      </c>
      <c r="D49" s="106">
        <f t="shared" si="5"/>
        <v>73.754092302563976</v>
      </c>
      <c r="E49" s="106">
        <f t="shared" si="6"/>
        <v>37.266409639085467</v>
      </c>
      <c r="F49" s="106">
        <f t="shared" si="7"/>
        <v>7379.5278355145301</v>
      </c>
    </row>
    <row r="50" spans="1:6" ht="13.75" customHeight="1" x14ac:dyDescent="0.15">
      <c r="A50" s="77"/>
      <c r="B50" s="89">
        <v>40</v>
      </c>
      <c r="C50" s="106">
        <f t="shared" si="4"/>
        <v>111.02050194164944</v>
      </c>
      <c r="D50" s="106">
        <f t="shared" si="5"/>
        <v>74.122862764076785</v>
      </c>
      <c r="E50" s="106">
        <f t="shared" si="6"/>
        <v>36.89763917757265</v>
      </c>
      <c r="F50" s="106">
        <f t="shared" si="7"/>
        <v>7305.4049727504535</v>
      </c>
    </row>
    <row r="51" spans="1:6" ht="13.75" customHeight="1" x14ac:dyDescent="0.15">
      <c r="A51" s="77"/>
      <c r="B51" s="89">
        <v>41</v>
      </c>
      <c r="C51" s="106">
        <f t="shared" si="4"/>
        <v>111.02050194164944</v>
      </c>
      <c r="D51" s="106">
        <f t="shared" si="5"/>
        <v>74.493477077897182</v>
      </c>
      <c r="E51" s="106">
        <f t="shared" si="6"/>
        <v>36.527024863752267</v>
      </c>
      <c r="F51" s="106">
        <f t="shared" si="7"/>
        <v>7230.9114956725562</v>
      </c>
    </row>
    <row r="52" spans="1:6" ht="13.75" customHeight="1" x14ac:dyDescent="0.15">
      <c r="A52" s="77"/>
      <c r="B52" s="89">
        <v>42</v>
      </c>
      <c r="C52" s="106">
        <f t="shared" si="4"/>
        <v>111.02050194164944</v>
      </c>
      <c r="D52" s="106">
        <f t="shared" si="5"/>
        <v>74.865944463286667</v>
      </c>
      <c r="E52" s="106">
        <f t="shared" si="6"/>
        <v>36.154557478362783</v>
      </c>
      <c r="F52" s="106">
        <f t="shared" si="7"/>
        <v>7156.0455512092694</v>
      </c>
    </row>
    <row r="53" spans="1:6" ht="13.75" customHeight="1" x14ac:dyDescent="0.15">
      <c r="A53" s="77"/>
      <c r="B53" s="89">
        <v>43</v>
      </c>
      <c r="C53" s="106">
        <f t="shared" si="4"/>
        <v>111.02050194164944</v>
      </c>
      <c r="D53" s="106">
        <f t="shared" si="5"/>
        <v>75.240274185603099</v>
      </c>
      <c r="E53" s="106">
        <f t="shared" si="6"/>
        <v>35.780227756046344</v>
      </c>
      <c r="F53" s="106">
        <f t="shared" si="7"/>
        <v>7080.8052770236663</v>
      </c>
    </row>
    <row r="54" spans="1:6" ht="13.75" customHeight="1" x14ac:dyDescent="0.15">
      <c r="A54" s="77"/>
      <c r="B54" s="89">
        <v>44</v>
      </c>
      <c r="C54" s="106">
        <f t="shared" si="4"/>
        <v>111.02050194164944</v>
      </c>
      <c r="D54" s="106">
        <f t="shared" si="5"/>
        <v>75.616475556531114</v>
      </c>
      <c r="E54" s="106">
        <f t="shared" si="6"/>
        <v>35.404026385118328</v>
      </c>
      <c r="F54" s="106">
        <f t="shared" si="7"/>
        <v>7005.1888014671349</v>
      </c>
    </row>
    <row r="55" spans="1:6" ht="13.75" customHeight="1" x14ac:dyDescent="0.15">
      <c r="A55" s="77"/>
      <c r="B55" s="89">
        <v>45</v>
      </c>
      <c r="C55" s="106">
        <f t="shared" si="4"/>
        <v>111.02050194164944</v>
      </c>
      <c r="D55" s="106">
        <f t="shared" si="5"/>
        <v>75.994557934313775</v>
      </c>
      <c r="E55" s="106">
        <f t="shared" si="6"/>
        <v>35.025944007335674</v>
      </c>
      <c r="F55" s="106">
        <f t="shared" si="7"/>
        <v>6929.194243532821</v>
      </c>
    </row>
    <row r="56" spans="1:6" ht="13.75" customHeight="1" x14ac:dyDescent="0.15">
      <c r="A56" s="77"/>
      <c r="B56" s="89">
        <v>46</v>
      </c>
      <c r="C56" s="106">
        <f t="shared" si="4"/>
        <v>111.02050194164944</v>
      </c>
      <c r="D56" s="106">
        <f t="shared" si="5"/>
        <v>76.374530723985345</v>
      </c>
      <c r="E56" s="106">
        <f t="shared" si="6"/>
        <v>34.645971217664105</v>
      </c>
      <c r="F56" s="106">
        <f t="shared" si="7"/>
        <v>6852.8197128088359</v>
      </c>
    </row>
    <row r="57" spans="1:6" ht="13.75" customHeight="1" x14ac:dyDescent="0.15">
      <c r="A57" s="77"/>
      <c r="B57" s="89">
        <v>47</v>
      </c>
      <c r="C57" s="106">
        <f t="shared" si="4"/>
        <v>111.02050194164944</v>
      </c>
      <c r="D57" s="106">
        <f t="shared" si="5"/>
        <v>76.756403377605267</v>
      </c>
      <c r="E57" s="106">
        <f t="shared" si="6"/>
        <v>34.264098564044183</v>
      </c>
      <c r="F57" s="106">
        <f t="shared" si="7"/>
        <v>6776.0633094312307</v>
      </c>
    </row>
    <row r="58" spans="1:6" ht="13.75" customHeight="1" x14ac:dyDescent="0.15">
      <c r="A58" s="77"/>
      <c r="B58" s="89">
        <v>48</v>
      </c>
      <c r="C58" s="106">
        <f t="shared" si="4"/>
        <v>111.02050194164944</v>
      </c>
      <c r="D58" s="106">
        <f t="shared" si="5"/>
        <v>77.140185394493301</v>
      </c>
      <c r="E58" s="106">
        <f t="shared" si="6"/>
        <v>33.880316547156148</v>
      </c>
      <c r="F58" s="106">
        <f t="shared" si="7"/>
        <v>6698.9231240367371</v>
      </c>
    </row>
    <row r="59" spans="1:6" ht="13.75" customHeight="1" x14ac:dyDescent="0.15">
      <c r="A59" s="77"/>
      <c r="B59" s="89">
        <v>49</v>
      </c>
      <c r="C59" s="106">
        <f t="shared" si="4"/>
        <v>111.02050194164944</v>
      </c>
      <c r="D59" s="106">
        <f t="shared" si="5"/>
        <v>77.525886321465748</v>
      </c>
      <c r="E59" s="106">
        <f t="shared" si="6"/>
        <v>33.494615620183687</v>
      </c>
      <c r="F59" s="106">
        <f t="shared" si="7"/>
        <v>6621.3972377152713</v>
      </c>
    </row>
    <row r="60" spans="1:6" ht="13.75" customHeight="1" x14ac:dyDescent="0.15">
      <c r="A60" s="77"/>
      <c r="B60" s="89">
        <v>50</v>
      </c>
      <c r="C60" s="106">
        <f t="shared" si="4"/>
        <v>111.02050194164944</v>
      </c>
      <c r="D60" s="106">
        <f t="shared" si="5"/>
        <v>77.913515753073085</v>
      </c>
      <c r="E60" s="106">
        <f t="shared" si="6"/>
        <v>33.106986188576357</v>
      </c>
      <c r="F60" s="106">
        <f t="shared" si="7"/>
        <v>6543.4837219621986</v>
      </c>
    </row>
    <row r="61" spans="1:6" ht="13.75" customHeight="1" x14ac:dyDescent="0.15">
      <c r="A61" s="77"/>
      <c r="B61" s="89">
        <v>51</v>
      </c>
      <c r="C61" s="106">
        <f t="shared" si="4"/>
        <v>111.02050194164944</v>
      </c>
      <c r="D61" s="106">
        <f t="shared" si="5"/>
        <v>78.303083331838451</v>
      </c>
      <c r="E61" s="106">
        <f t="shared" si="6"/>
        <v>32.717418609810991</v>
      </c>
      <c r="F61" s="106">
        <f t="shared" si="7"/>
        <v>6465.1806386303606</v>
      </c>
    </row>
    <row r="62" spans="1:6" ht="13.75" customHeight="1" x14ac:dyDescent="0.15">
      <c r="A62" s="77"/>
      <c r="B62" s="89">
        <v>52</v>
      </c>
      <c r="C62" s="106">
        <f t="shared" si="4"/>
        <v>111.02050194164944</v>
      </c>
      <c r="D62" s="106">
        <f t="shared" si="5"/>
        <v>78.69459874849764</v>
      </c>
      <c r="E62" s="106">
        <f t="shared" si="6"/>
        <v>32.325903193151802</v>
      </c>
      <c r="F62" s="106">
        <f t="shared" si="7"/>
        <v>6386.4860398818628</v>
      </c>
    </row>
    <row r="63" spans="1:6" ht="13.75" customHeight="1" x14ac:dyDescent="0.15">
      <c r="A63" s="77"/>
      <c r="B63" s="89">
        <v>53</v>
      </c>
      <c r="C63" s="106">
        <f t="shared" si="4"/>
        <v>111.02050194164944</v>
      </c>
      <c r="D63" s="106">
        <f t="shared" si="5"/>
        <v>79.088071742240132</v>
      </c>
      <c r="E63" s="106">
        <f t="shared" si="6"/>
        <v>31.93243019940931</v>
      </c>
      <c r="F63" s="106">
        <f t="shared" si="7"/>
        <v>6307.3979681396222</v>
      </c>
    </row>
    <row r="64" spans="1:6" ht="13.75" customHeight="1" x14ac:dyDescent="0.15">
      <c r="A64" s="77"/>
      <c r="B64" s="89">
        <v>54</v>
      </c>
      <c r="C64" s="106">
        <f t="shared" si="4"/>
        <v>111.02050194164944</v>
      </c>
      <c r="D64" s="106">
        <f t="shared" si="5"/>
        <v>79.48351210095133</v>
      </c>
      <c r="E64" s="106">
        <f t="shared" si="6"/>
        <v>31.536989840698112</v>
      </c>
      <c r="F64" s="106">
        <f t="shared" si="7"/>
        <v>6227.9144560386712</v>
      </c>
    </row>
    <row r="65" spans="1:6" ht="13.75" customHeight="1" x14ac:dyDescent="0.15">
      <c r="A65" s="77"/>
      <c r="B65" s="89">
        <v>55</v>
      </c>
      <c r="C65" s="106">
        <f t="shared" si="4"/>
        <v>111.02050194164944</v>
      </c>
      <c r="D65" s="106">
        <f t="shared" si="5"/>
        <v>79.880929661456094</v>
      </c>
      <c r="E65" s="106">
        <f t="shared" si="6"/>
        <v>31.139572280193352</v>
      </c>
      <c r="F65" s="106">
        <f t="shared" si="7"/>
        <v>6148.0335263772149</v>
      </c>
    </row>
    <row r="66" spans="1:6" ht="13.75" customHeight="1" x14ac:dyDescent="0.15">
      <c r="A66" s="77"/>
      <c r="B66" s="89">
        <v>56</v>
      </c>
      <c r="C66" s="106">
        <f t="shared" si="4"/>
        <v>111.02050194164944</v>
      </c>
      <c r="D66" s="106">
        <f t="shared" si="5"/>
        <v>80.280334309763376</v>
      </c>
      <c r="E66" s="106">
        <f t="shared" si="6"/>
        <v>30.74016763188607</v>
      </c>
      <c r="F66" s="106">
        <f t="shared" si="7"/>
        <v>6067.7531920674519</v>
      </c>
    </row>
    <row r="67" spans="1:6" ht="13.75" customHeight="1" x14ac:dyDescent="0.15">
      <c r="A67" s="77"/>
      <c r="B67" s="89">
        <v>57</v>
      </c>
      <c r="C67" s="106">
        <f t="shared" si="4"/>
        <v>111.02050194164944</v>
      </c>
      <c r="D67" s="106">
        <f t="shared" si="5"/>
        <v>80.681735981312187</v>
      </c>
      <c r="E67" s="106">
        <f t="shared" si="6"/>
        <v>30.338765960337259</v>
      </c>
      <c r="F67" s="106">
        <f t="shared" si="7"/>
        <v>5987.0714560861397</v>
      </c>
    </row>
    <row r="68" spans="1:6" ht="13.75" customHeight="1" x14ac:dyDescent="0.15">
      <c r="A68" s="77"/>
      <c r="B68" s="89">
        <v>58</v>
      </c>
      <c r="C68" s="106">
        <f t="shared" si="4"/>
        <v>111.02050194164944</v>
      </c>
      <c r="D68" s="106">
        <f t="shared" si="5"/>
        <v>81.085144661218749</v>
      </c>
      <c r="E68" s="106">
        <f t="shared" si="6"/>
        <v>29.935357280430697</v>
      </c>
      <c r="F68" s="106">
        <f t="shared" si="7"/>
        <v>5905.986311424921</v>
      </c>
    </row>
    <row r="69" spans="1:6" ht="13.75" customHeight="1" x14ac:dyDescent="0.15">
      <c r="A69" s="77"/>
      <c r="B69" s="89">
        <v>59</v>
      </c>
      <c r="C69" s="106">
        <f t="shared" si="4"/>
        <v>111.02050194164944</v>
      </c>
      <c r="D69" s="106">
        <f t="shared" si="5"/>
        <v>81.490570384524844</v>
      </c>
      <c r="E69" s="106">
        <f t="shared" si="6"/>
        <v>29.529931557124602</v>
      </c>
      <c r="F69" s="106">
        <f t="shared" si="7"/>
        <v>5824.4957410403958</v>
      </c>
    </row>
    <row r="70" spans="1:6" ht="13.75" customHeight="1" x14ac:dyDescent="0.15">
      <c r="A70" s="77"/>
      <c r="B70" s="89">
        <v>60</v>
      </c>
      <c r="C70" s="106">
        <f t="shared" si="4"/>
        <v>111.02050194164944</v>
      </c>
      <c r="D70" s="106">
        <f t="shared" si="5"/>
        <v>81.898023236447457</v>
      </c>
      <c r="E70" s="106">
        <f t="shared" si="6"/>
        <v>29.122478705201981</v>
      </c>
      <c r="F70" s="106">
        <f t="shared" si="7"/>
        <v>5742.5977178039484</v>
      </c>
    </row>
    <row r="71" spans="1:6" ht="13.75" customHeight="1" x14ac:dyDescent="0.15">
      <c r="A71" s="77"/>
      <c r="B71" s="89">
        <v>61</v>
      </c>
      <c r="C71" s="106">
        <f t="shared" si="4"/>
        <v>111.02050194164944</v>
      </c>
      <c r="D71" s="106">
        <f t="shared" si="5"/>
        <v>82.307513352629698</v>
      </c>
      <c r="E71" s="106">
        <f t="shared" si="6"/>
        <v>28.712988589019741</v>
      </c>
      <c r="F71" s="106">
        <f t="shared" si="7"/>
        <v>5660.2902044513185</v>
      </c>
    </row>
    <row r="72" spans="1:6" ht="13.75" customHeight="1" x14ac:dyDescent="0.15">
      <c r="A72" s="77"/>
      <c r="B72" s="89">
        <v>62</v>
      </c>
      <c r="C72" s="106">
        <f t="shared" si="4"/>
        <v>111.02050194164944</v>
      </c>
      <c r="D72" s="106">
        <f t="shared" si="5"/>
        <v>82.719050919392856</v>
      </c>
      <c r="E72" s="106">
        <f t="shared" si="6"/>
        <v>28.30145102225659</v>
      </c>
      <c r="F72" s="106">
        <f t="shared" si="7"/>
        <v>5577.571153531926</v>
      </c>
    </row>
    <row r="73" spans="1:6" ht="13.75" customHeight="1" x14ac:dyDescent="0.15">
      <c r="A73" s="77"/>
      <c r="B73" s="89">
        <v>63</v>
      </c>
      <c r="C73" s="106">
        <f t="shared" si="4"/>
        <v>111.02050194164944</v>
      </c>
      <c r="D73" s="106">
        <f t="shared" si="5"/>
        <v>83.132646173989812</v>
      </c>
      <c r="E73" s="106">
        <f t="shared" si="6"/>
        <v>27.88785576765963</v>
      </c>
      <c r="F73" s="106">
        <f t="shared" si="7"/>
        <v>5494.438507357936</v>
      </c>
    </row>
    <row r="74" spans="1:6" ht="13.75" customHeight="1" x14ac:dyDescent="0.15">
      <c r="A74" s="77"/>
      <c r="B74" s="89">
        <v>64</v>
      </c>
      <c r="C74" s="106">
        <f t="shared" si="4"/>
        <v>111.02050194164944</v>
      </c>
      <c r="D74" s="106">
        <f t="shared" si="5"/>
        <v>83.548309404859765</v>
      </c>
      <c r="E74" s="106">
        <f t="shared" si="6"/>
        <v>27.472192536789677</v>
      </c>
      <c r="F74" s="106">
        <f t="shared" si="7"/>
        <v>5410.8901979530765</v>
      </c>
    </row>
    <row r="75" spans="1:6" ht="13.75" customHeight="1" x14ac:dyDescent="0.15">
      <c r="A75" s="77"/>
      <c r="B75" s="89">
        <v>65</v>
      </c>
      <c r="C75" s="106">
        <f t="shared" ref="C75:C106" si="8">$C$6*-1</f>
        <v>111.02050194164944</v>
      </c>
      <c r="D75" s="106">
        <f t="shared" ref="D75:D106" si="9">C75-E75</f>
        <v>83.966050951884057</v>
      </c>
      <c r="E75" s="106">
        <f t="shared" ref="E75:E106" si="10">F74*$C$5/12</f>
        <v>27.054450989765382</v>
      </c>
      <c r="F75" s="106">
        <f t="shared" ref="F75:F106" si="11">F74-D75</f>
        <v>5326.9241470011921</v>
      </c>
    </row>
    <row r="76" spans="1:6" ht="13.75" customHeight="1" x14ac:dyDescent="0.15">
      <c r="A76" s="77"/>
      <c r="B76" s="89">
        <v>66</v>
      </c>
      <c r="C76" s="106">
        <f t="shared" si="8"/>
        <v>111.02050194164944</v>
      </c>
      <c r="D76" s="106">
        <f t="shared" si="9"/>
        <v>84.385881206643489</v>
      </c>
      <c r="E76" s="106">
        <f t="shared" si="10"/>
        <v>26.634620735005957</v>
      </c>
      <c r="F76" s="106">
        <f t="shared" si="11"/>
        <v>5242.5382657945484</v>
      </c>
    </row>
    <row r="77" spans="1:6" ht="13.75" customHeight="1" x14ac:dyDescent="0.15">
      <c r="A77" s="77"/>
      <c r="B77" s="89">
        <v>67</v>
      </c>
      <c r="C77" s="106">
        <f t="shared" si="8"/>
        <v>111.02050194164944</v>
      </c>
      <c r="D77" s="106">
        <f t="shared" si="9"/>
        <v>84.807810612676704</v>
      </c>
      <c r="E77" s="106">
        <f t="shared" si="10"/>
        <v>26.212691328972742</v>
      </c>
      <c r="F77" s="106">
        <f t="shared" si="11"/>
        <v>5157.7304551818715</v>
      </c>
    </row>
    <row r="78" spans="1:6" ht="13.75" customHeight="1" x14ac:dyDescent="0.15">
      <c r="A78" s="77"/>
      <c r="B78" s="89">
        <v>68</v>
      </c>
      <c r="C78" s="106">
        <f t="shared" si="8"/>
        <v>111.02050194164944</v>
      </c>
      <c r="D78" s="106">
        <f t="shared" si="9"/>
        <v>85.231849665740086</v>
      </c>
      <c r="E78" s="106">
        <f t="shared" si="10"/>
        <v>25.788652275909357</v>
      </c>
      <c r="F78" s="106">
        <f t="shared" si="11"/>
        <v>5072.4986055161316</v>
      </c>
    </row>
    <row r="79" spans="1:6" ht="13.75" customHeight="1" x14ac:dyDescent="0.15">
      <c r="A79" s="77"/>
      <c r="B79" s="89">
        <v>69</v>
      </c>
      <c r="C79" s="106">
        <f t="shared" si="8"/>
        <v>111.02050194164944</v>
      </c>
      <c r="D79" s="106">
        <f t="shared" si="9"/>
        <v>85.658008914068787</v>
      </c>
      <c r="E79" s="106">
        <f t="shared" si="10"/>
        <v>25.362493027580658</v>
      </c>
      <c r="F79" s="106">
        <f t="shared" si="11"/>
        <v>4986.8405966020628</v>
      </c>
    </row>
    <row r="80" spans="1:6" ht="13.75" customHeight="1" x14ac:dyDescent="0.15">
      <c r="A80" s="77"/>
      <c r="B80" s="89">
        <v>70</v>
      </c>
      <c r="C80" s="106">
        <f t="shared" si="8"/>
        <v>111.02050194164944</v>
      </c>
      <c r="D80" s="106">
        <f t="shared" si="9"/>
        <v>86.086298958639134</v>
      </c>
      <c r="E80" s="106">
        <f t="shared" si="10"/>
        <v>24.934202983010312</v>
      </c>
      <c r="F80" s="106">
        <f t="shared" si="11"/>
        <v>4900.7542976434233</v>
      </c>
    </row>
    <row r="81" spans="1:6" ht="13.75" customHeight="1" x14ac:dyDescent="0.15">
      <c r="A81" s="77"/>
      <c r="B81" s="89">
        <v>71</v>
      </c>
      <c r="C81" s="106">
        <f t="shared" si="8"/>
        <v>111.02050194164944</v>
      </c>
      <c r="D81" s="106">
        <f t="shared" si="9"/>
        <v>86.516730453432331</v>
      </c>
      <c r="E81" s="106">
        <f t="shared" si="10"/>
        <v>24.503771488217115</v>
      </c>
      <c r="F81" s="106">
        <f t="shared" si="11"/>
        <v>4814.2375671899908</v>
      </c>
    </row>
    <row r="82" spans="1:6" ht="13.75" customHeight="1" x14ac:dyDescent="0.15">
      <c r="A82" s="77"/>
      <c r="B82" s="89">
        <v>72</v>
      </c>
      <c r="C82" s="106">
        <f t="shared" si="8"/>
        <v>111.02050194164944</v>
      </c>
      <c r="D82" s="106">
        <f t="shared" si="9"/>
        <v>86.949314105699486</v>
      </c>
      <c r="E82" s="106">
        <f t="shared" si="10"/>
        <v>24.071187835949953</v>
      </c>
      <c r="F82" s="106">
        <f t="shared" si="11"/>
        <v>4727.2882530842917</v>
      </c>
    </row>
    <row r="83" spans="1:6" ht="13.75" customHeight="1" x14ac:dyDescent="0.15">
      <c r="A83" s="77"/>
      <c r="B83" s="89">
        <v>73</v>
      </c>
      <c r="C83" s="106">
        <f t="shared" si="8"/>
        <v>111.02050194164944</v>
      </c>
      <c r="D83" s="106">
        <f t="shared" si="9"/>
        <v>87.384060676227989</v>
      </c>
      <c r="E83" s="106">
        <f t="shared" si="10"/>
        <v>23.636441265421457</v>
      </c>
      <c r="F83" s="106">
        <f t="shared" si="11"/>
        <v>4639.9041924080639</v>
      </c>
    </row>
    <row r="84" spans="1:6" ht="13.75" customHeight="1" x14ac:dyDescent="0.15">
      <c r="A84" s="77"/>
      <c r="B84" s="89">
        <v>74</v>
      </c>
      <c r="C84" s="106">
        <f t="shared" si="8"/>
        <v>111.02050194164944</v>
      </c>
      <c r="D84" s="106">
        <f t="shared" si="9"/>
        <v>87.820980979609118</v>
      </c>
      <c r="E84" s="106">
        <f t="shared" si="10"/>
        <v>23.199520962040321</v>
      </c>
      <c r="F84" s="106">
        <f t="shared" si="11"/>
        <v>4552.0832114284549</v>
      </c>
    </row>
    <row r="85" spans="1:6" ht="13.75" customHeight="1" x14ac:dyDescent="0.15">
      <c r="A85" s="77"/>
      <c r="B85" s="89">
        <v>75</v>
      </c>
      <c r="C85" s="106">
        <f t="shared" si="8"/>
        <v>111.02050194164944</v>
      </c>
      <c r="D85" s="106">
        <f t="shared" si="9"/>
        <v>88.260085884507163</v>
      </c>
      <c r="E85" s="106">
        <f t="shared" si="10"/>
        <v>22.760416057142276</v>
      </c>
      <c r="F85" s="106">
        <f t="shared" si="11"/>
        <v>4463.8231255439478</v>
      </c>
    </row>
    <row r="86" spans="1:6" ht="13.75" customHeight="1" x14ac:dyDescent="0.15">
      <c r="A86" s="77"/>
      <c r="B86" s="89">
        <v>76</v>
      </c>
      <c r="C86" s="106">
        <f t="shared" si="8"/>
        <v>111.02050194164944</v>
      </c>
      <c r="D86" s="106">
        <f t="shared" si="9"/>
        <v>88.701386313929703</v>
      </c>
      <c r="E86" s="106">
        <f t="shared" si="10"/>
        <v>22.319115627719739</v>
      </c>
      <c r="F86" s="106">
        <f t="shared" si="11"/>
        <v>4375.1217392300177</v>
      </c>
    </row>
    <row r="87" spans="1:6" ht="13.75" customHeight="1" x14ac:dyDescent="0.15">
      <c r="A87" s="77"/>
      <c r="B87" s="89">
        <v>77</v>
      </c>
      <c r="C87" s="106">
        <f t="shared" si="8"/>
        <v>111.02050194164944</v>
      </c>
      <c r="D87" s="106">
        <f t="shared" si="9"/>
        <v>89.144893245499361</v>
      </c>
      <c r="E87" s="106">
        <f t="shared" si="10"/>
        <v>21.875608696150085</v>
      </c>
      <c r="F87" s="106">
        <f t="shared" si="11"/>
        <v>4285.9768459845181</v>
      </c>
    </row>
    <row r="88" spans="1:6" ht="13.75" customHeight="1" x14ac:dyDescent="0.15">
      <c r="A88" s="77"/>
      <c r="B88" s="89">
        <v>78</v>
      </c>
      <c r="C88" s="106">
        <f t="shared" si="8"/>
        <v>111.02050194164944</v>
      </c>
      <c r="D88" s="106">
        <f t="shared" si="9"/>
        <v>89.59061771172685</v>
      </c>
      <c r="E88" s="106">
        <f t="shared" si="10"/>
        <v>21.429884229922589</v>
      </c>
      <c r="F88" s="106">
        <f t="shared" si="11"/>
        <v>4196.3862282727914</v>
      </c>
    </row>
    <row r="89" spans="1:6" ht="13.75" customHeight="1" x14ac:dyDescent="0.15">
      <c r="A89" s="77"/>
      <c r="B89" s="89">
        <v>79</v>
      </c>
      <c r="C89" s="106">
        <f t="shared" si="8"/>
        <v>111.02050194164944</v>
      </c>
      <c r="D89" s="106">
        <f t="shared" si="9"/>
        <v>90.038570800285484</v>
      </c>
      <c r="E89" s="106">
        <f t="shared" si="10"/>
        <v>20.981931141363955</v>
      </c>
      <c r="F89" s="106">
        <f t="shared" si="11"/>
        <v>4106.3476574725055</v>
      </c>
    </row>
    <row r="90" spans="1:6" ht="13.75" customHeight="1" x14ac:dyDescent="0.15">
      <c r="A90" s="77"/>
      <c r="B90" s="89">
        <v>80</v>
      </c>
      <c r="C90" s="106">
        <f t="shared" si="8"/>
        <v>111.02050194164944</v>
      </c>
      <c r="D90" s="106">
        <f t="shared" si="9"/>
        <v>90.488763654286913</v>
      </c>
      <c r="E90" s="106">
        <f t="shared" si="10"/>
        <v>20.531738287362526</v>
      </c>
      <c r="F90" s="106">
        <f t="shared" si="11"/>
        <v>4015.8588938182183</v>
      </c>
    </row>
    <row r="91" spans="1:6" ht="13.75" customHeight="1" x14ac:dyDescent="0.15">
      <c r="A91" s="77"/>
      <c r="B91" s="89">
        <v>81</v>
      </c>
      <c r="C91" s="106">
        <f t="shared" si="8"/>
        <v>111.02050194164944</v>
      </c>
      <c r="D91" s="106">
        <f t="shared" si="9"/>
        <v>90.941207472558347</v>
      </c>
      <c r="E91" s="106">
        <f t="shared" si="10"/>
        <v>20.079294469091092</v>
      </c>
      <c r="F91" s="106">
        <f t="shared" si="11"/>
        <v>3924.9176863456601</v>
      </c>
    </row>
    <row r="92" spans="1:6" ht="13.75" customHeight="1" x14ac:dyDescent="0.15">
      <c r="A92" s="77"/>
      <c r="B92" s="89">
        <v>82</v>
      </c>
      <c r="C92" s="106">
        <f t="shared" si="8"/>
        <v>111.02050194164944</v>
      </c>
      <c r="D92" s="106">
        <f t="shared" si="9"/>
        <v>91.395913509921144</v>
      </c>
      <c r="E92" s="106">
        <f t="shared" si="10"/>
        <v>19.624588431728299</v>
      </c>
      <c r="F92" s="106">
        <f t="shared" si="11"/>
        <v>3833.5217728357388</v>
      </c>
    </row>
    <row r="93" spans="1:6" ht="13.75" customHeight="1" x14ac:dyDescent="0.15">
      <c r="A93" s="77"/>
      <c r="B93" s="89">
        <v>83</v>
      </c>
      <c r="C93" s="106">
        <f t="shared" si="8"/>
        <v>111.02050194164944</v>
      </c>
      <c r="D93" s="106">
        <f t="shared" si="9"/>
        <v>91.852893077470753</v>
      </c>
      <c r="E93" s="106">
        <f t="shared" si="10"/>
        <v>19.167608864178693</v>
      </c>
      <c r="F93" s="106">
        <f t="shared" si="11"/>
        <v>3741.6688797582683</v>
      </c>
    </row>
    <row r="94" spans="1:6" ht="13.75" customHeight="1" x14ac:dyDescent="0.15">
      <c r="A94" s="77"/>
      <c r="B94" s="89">
        <v>84</v>
      </c>
      <c r="C94" s="106">
        <f t="shared" si="8"/>
        <v>111.02050194164944</v>
      </c>
      <c r="D94" s="106">
        <f t="shared" si="9"/>
        <v>92.312157542858102</v>
      </c>
      <c r="E94" s="106">
        <f t="shared" si="10"/>
        <v>18.70834439879134</v>
      </c>
      <c r="F94" s="106">
        <f t="shared" si="11"/>
        <v>3649.3567222154102</v>
      </c>
    </row>
    <row r="95" spans="1:6" ht="13.75" customHeight="1" x14ac:dyDescent="0.15">
      <c r="A95" s="77"/>
      <c r="B95" s="89">
        <v>85</v>
      </c>
      <c r="C95" s="106">
        <f t="shared" si="8"/>
        <v>111.02050194164944</v>
      </c>
      <c r="D95" s="106">
        <f t="shared" si="9"/>
        <v>92.773718330572393</v>
      </c>
      <c r="E95" s="106">
        <f t="shared" si="10"/>
        <v>18.246783611077049</v>
      </c>
      <c r="F95" s="106">
        <f t="shared" si="11"/>
        <v>3556.5830038848376</v>
      </c>
    </row>
    <row r="96" spans="1:6" ht="13.75" customHeight="1" x14ac:dyDescent="0.15">
      <c r="A96" s="77"/>
      <c r="B96" s="89">
        <v>86</v>
      </c>
      <c r="C96" s="106">
        <f t="shared" si="8"/>
        <v>111.02050194164944</v>
      </c>
      <c r="D96" s="106">
        <f t="shared" si="9"/>
        <v>93.237586922225262</v>
      </c>
      <c r="E96" s="106">
        <f t="shared" si="10"/>
        <v>17.782915019424188</v>
      </c>
      <c r="F96" s="106">
        <f t="shared" si="11"/>
        <v>3463.3454169626125</v>
      </c>
    </row>
    <row r="97" spans="1:6" ht="13.75" customHeight="1" x14ac:dyDescent="0.15">
      <c r="A97" s="77"/>
      <c r="B97" s="89">
        <v>87</v>
      </c>
      <c r="C97" s="106">
        <f t="shared" si="8"/>
        <v>111.02050194164944</v>
      </c>
      <c r="D97" s="106">
        <f t="shared" si="9"/>
        <v>93.703774856836375</v>
      </c>
      <c r="E97" s="106">
        <f t="shared" si="10"/>
        <v>17.316727084813063</v>
      </c>
      <c r="F97" s="106">
        <f t="shared" si="11"/>
        <v>3369.6416421057761</v>
      </c>
    </row>
    <row r="98" spans="1:6" ht="13.75" customHeight="1" x14ac:dyDescent="0.15">
      <c r="A98" s="77"/>
      <c r="B98" s="89">
        <v>88</v>
      </c>
      <c r="C98" s="106">
        <f t="shared" si="8"/>
        <v>111.02050194164944</v>
      </c>
      <c r="D98" s="106">
        <f t="shared" si="9"/>
        <v>94.172293731120561</v>
      </c>
      <c r="E98" s="106">
        <f t="shared" si="10"/>
        <v>16.848208210528878</v>
      </c>
      <c r="F98" s="106">
        <f t="shared" si="11"/>
        <v>3275.4693483746555</v>
      </c>
    </row>
    <row r="99" spans="1:6" ht="13.75" customHeight="1" x14ac:dyDescent="0.15">
      <c r="A99" s="77"/>
      <c r="B99" s="89">
        <v>89</v>
      </c>
      <c r="C99" s="106">
        <f t="shared" si="8"/>
        <v>111.02050194164944</v>
      </c>
      <c r="D99" s="106">
        <f t="shared" si="9"/>
        <v>94.64315519977616</v>
      </c>
      <c r="E99" s="106">
        <f t="shared" si="10"/>
        <v>16.377346741873279</v>
      </c>
      <c r="F99" s="106">
        <f t="shared" si="11"/>
        <v>3180.8261931748793</v>
      </c>
    </row>
    <row r="100" spans="1:6" ht="13.75" customHeight="1" x14ac:dyDescent="0.15">
      <c r="A100" s="77"/>
      <c r="B100" s="89">
        <v>90</v>
      </c>
      <c r="C100" s="106">
        <f t="shared" si="8"/>
        <v>111.02050194164944</v>
      </c>
      <c r="D100" s="106">
        <f t="shared" si="9"/>
        <v>95.116370975775041</v>
      </c>
      <c r="E100" s="106">
        <f t="shared" si="10"/>
        <v>15.904130965874396</v>
      </c>
      <c r="F100" s="106">
        <f t="shared" si="11"/>
        <v>3085.7098221991041</v>
      </c>
    </row>
    <row r="101" spans="1:6" ht="13.75" customHeight="1" x14ac:dyDescent="0.15">
      <c r="A101" s="77"/>
      <c r="B101" s="89">
        <v>91</v>
      </c>
      <c r="C101" s="106">
        <f t="shared" si="8"/>
        <v>111.02050194164944</v>
      </c>
      <c r="D101" s="106">
        <f t="shared" si="9"/>
        <v>95.591952830653923</v>
      </c>
      <c r="E101" s="106">
        <f t="shared" si="10"/>
        <v>15.428549110995519</v>
      </c>
      <c r="F101" s="106">
        <f t="shared" si="11"/>
        <v>2990.1178693684501</v>
      </c>
    </row>
    <row r="102" spans="1:6" ht="13.75" customHeight="1" x14ac:dyDescent="0.15">
      <c r="A102" s="77"/>
      <c r="B102" s="89">
        <v>92</v>
      </c>
      <c r="C102" s="106">
        <f t="shared" si="8"/>
        <v>111.02050194164944</v>
      </c>
      <c r="D102" s="106">
        <f t="shared" si="9"/>
        <v>96.069912594807192</v>
      </c>
      <c r="E102" s="106">
        <f t="shared" si="10"/>
        <v>14.95058934684225</v>
      </c>
      <c r="F102" s="106">
        <f t="shared" si="11"/>
        <v>2894.0479567736429</v>
      </c>
    </row>
    <row r="103" spans="1:6" ht="13.75" customHeight="1" x14ac:dyDescent="0.15">
      <c r="A103" s="77"/>
      <c r="B103" s="89">
        <v>93</v>
      </c>
      <c r="C103" s="106">
        <f t="shared" si="8"/>
        <v>111.02050194164944</v>
      </c>
      <c r="D103" s="106">
        <f t="shared" si="9"/>
        <v>96.550262157781233</v>
      </c>
      <c r="E103" s="106">
        <f t="shared" si="10"/>
        <v>14.470239783868214</v>
      </c>
      <c r="F103" s="106">
        <f t="shared" si="11"/>
        <v>2797.4976946158617</v>
      </c>
    </row>
    <row r="104" spans="1:6" ht="13.75" customHeight="1" x14ac:dyDescent="0.15">
      <c r="A104" s="77"/>
      <c r="B104" s="89">
        <v>94</v>
      </c>
      <c r="C104" s="106">
        <f t="shared" si="8"/>
        <v>111.02050194164944</v>
      </c>
      <c r="D104" s="106">
        <f t="shared" si="9"/>
        <v>97.033013468570132</v>
      </c>
      <c r="E104" s="106">
        <f t="shared" si="10"/>
        <v>13.987488473079308</v>
      </c>
      <c r="F104" s="106">
        <f t="shared" si="11"/>
        <v>2700.4646811472917</v>
      </c>
    </row>
    <row r="105" spans="1:6" ht="13.75" customHeight="1" x14ac:dyDescent="0.15">
      <c r="A105" s="77"/>
      <c r="B105" s="89">
        <v>95</v>
      </c>
      <c r="C105" s="106">
        <f t="shared" si="8"/>
        <v>111.02050194164944</v>
      </c>
      <c r="D105" s="106">
        <f t="shared" si="9"/>
        <v>97.51817853591298</v>
      </c>
      <c r="E105" s="106">
        <f t="shared" si="10"/>
        <v>13.502323405736457</v>
      </c>
      <c r="F105" s="106">
        <f t="shared" si="11"/>
        <v>2602.9465026113785</v>
      </c>
    </row>
    <row r="106" spans="1:6" ht="13.75" customHeight="1" x14ac:dyDescent="0.15">
      <c r="A106" s="77"/>
      <c r="B106" s="89">
        <v>96</v>
      </c>
      <c r="C106" s="106">
        <f t="shared" si="8"/>
        <v>111.02050194164944</v>
      </c>
      <c r="D106" s="106">
        <f t="shared" si="9"/>
        <v>98.005769428592544</v>
      </c>
      <c r="E106" s="106">
        <f t="shared" si="10"/>
        <v>13.014732513056892</v>
      </c>
      <c r="F106" s="106">
        <f t="shared" si="11"/>
        <v>2504.9407331827861</v>
      </c>
    </row>
    <row r="107" spans="1:6" ht="13.75" customHeight="1" x14ac:dyDescent="0.15">
      <c r="A107" s="77"/>
      <c r="B107" s="89">
        <v>97</v>
      </c>
      <c r="C107" s="106">
        <f t="shared" ref="C107:C130" si="12">$C$6*-1</f>
        <v>111.02050194164944</v>
      </c>
      <c r="D107" s="106">
        <f t="shared" ref="D107:D130" si="13">C107-E107</f>
        <v>98.49579827573551</v>
      </c>
      <c r="E107" s="106">
        <f t="shared" ref="E107:E130" si="14">F106*$C$5/12</f>
        <v>12.524703665913931</v>
      </c>
      <c r="F107" s="106">
        <f t="shared" ref="F107:F130" si="15">F106-D107</f>
        <v>2406.4449349070505</v>
      </c>
    </row>
    <row r="108" spans="1:6" ht="13.75" customHeight="1" x14ac:dyDescent="0.15">
      <c r="A108" s="77"/>
      <c r="B108" s="89">
        <v>98</v>
      </c>
      <c r="C108" s="106">
        <f t="shared" si="12"/>
        <v>111.02050194164944</v>
      </c>
      <c r="D108" s="106">
        <f t="shared" si="13"/>
        <v>98.988277267114185</v>
      </c>
      <c r="E108" s="106">
        <f t="shared" si="14"/>
        <v>12.032224674535252</v>
      </c>
      <c r="F108" s="106">
        <f t="shared" si="15"/>
        <v>2307.4566576399366</v>
      </c>
    </row>
    <row r="109" spans="1:6" ht="13.75" customHeight="1" x14ac:dyDescent="0.15">
      <c r="A109" s="77"/>
      <c r="B109" s="89">
        <v>99</v>
      </c>
      <c r="C109" s="106">
        <f t="shared" si="12"/>
        <v>111.02050194164944</v>
      </c>
      <c r="D109" s="106">
        <f t="shared" si="13"/>
        <v>99.483218653449768</v>
      </c>
      <c r="E109" s="106">
        <f t="shared" si="14"/>
        <v>11.537283288199681</v>
      </c>
      <c r="F109" s="106">
        <f t="shared" si="15"/>
        <v>2207.9734389864866</v>
      </c>
    </row>
    <row r="110" spans="1:6" ht="13.75" customHeight="1" x14ac:dyDescent="0.15">
      <c r="A110" s="77"/>
      <c r="B110" s="89">
        <v>100</v>
      </c>
      <c r="C110" s="106">
        <f t="shared" si="12"/>
        <v>111.02050194164944</v>
      </c>
      <c r="D110" s="106">
        <f t="shared" si="13"/>
        <v>99.980634746717016</v>
      </c>
      <c r="E110" s="106">
        <f t="shared" si="14"/>
        <v>11.039867194932432</v>
      </c>
      <c r="F110" s="106">
        <f t="shared" si="15"/>
        <v>2107.9928042397696</v>
      </c>
    </row>
    <row r="111" spans="1:6" ht="13.75" customHeight="1" x14ac:dyDescent="0.15">
      <c r="A111" s="77"/>
      <c r="B111" s="89">
        <v>101</v>
      </c>
      <c r="C111" s="106">
        <f t="shared" si="12"/>
        <v>111.02050194164944</v>
      </c>
      <c r="D111" s="106">
        <f t="shared" si="13"/>
        <v>100.4805379204506</v>
      </c>
      <c r="E111" s="106">
        <f t="shared" si="14"/>
        <v>10.539964021198847</v>
      </c>
      <c r="F111" s="106">
        <f t="shared" si="15"/>
        <v>2007.512266319319</v>
      </c>
    </row>
    <row r="112" spans="1:6" ht="13.75" customHeight="1" x14ac:dyDescent="0.15">
      <c r="A112" s="77"/>
      <c r="B112" s="89">
        <v>102</v>
      </c>
      <c r="C112" s="106">
        <f t="shared" si="12"/>
        <v>111.02050194164944</v>
      </c>
      <c r="D112" s="106">
        <f t="shared" si="13"/>
        <v>100.98294061005285</v>
      </c>
      <c r="E112" s="106">
        <f t="shared" si="14"/>
        <v>10.037561331596594</v>
      </c>
      <c r="F112" s="106">
        <f t="shared" si="15"/>
        <v>1906.5293257092662</v>
      </c>
    </row>
    <row r="113" spans="1:6" ht="13.75" customHeight="1" x14ac:dyDescent="0.15">
      <c r="A113" s="77"/>
      <c r="B113" s="89">
        <v>103</v>
      </c>
      <c r="C113" s="106">
        <f t="shared" si="12"/>
        <v>111.02050194164944</v>
      </c>
      <c r="D113" s="106">
        <f t="shared" si="13"/>
        <v>101.48785531310311</v>
      </c>
      <c r="E113" s="106">
        <f t="shared" si="14"/>
        <v>9.5326466285463312</v>
      </c>
      <c r="F113" s="106">
        <f t="shared" si="15"/>
        <v>1805.041470396163</v>
      </c>
    </row>
    <row r="114" spans="1:6" ht="13.75" customHeight="1" x14ac:dyDescent="0.15">
      <c r="A114" s="77"/>
      <c r="B114" s="89">
        <v>104</v>
      </c>
      <c r="C114" s="106">
        <f t="shared" si="12"/>
        <v>111.02050194164944</v>
      </c>
      <c r="D114" s="106">
        <f t="shared" si="13"/>
        <v>101.99529458966863</v>
      </c>
      <c r="E114" s="106">
        <f t="shared" si="14"/>
        <v>9.025207351980816</v>
      </c>
      <c r="F114" s="106">
        <f t="shared" si="15"/>
        <v>1703.0461758064944</v>
      </c>
    </row>
    <row r="115" spans="1:6" ht="13.75" customHeight="1" x14ac:dyDescent="0.15">
      <c r="A115" s="77"/>
      <c r="B115" s="89">
        <v>105</v>
      </c>
      <c r="C115" s="106">
        <f t="shared" si="12"/>
        <v>111.02050194164944</v>
      </c>
      <c r="D115" s="106">
        <f t="shared" si="13"/>
        <v>102.50527106261697</v>
      </c>
      <c r="E115" s="106">
        <f t="shared" si="14"/>
        <v>8.5152308790324707</v>
      </c>
      <c r="F115" s="106">
        <f t="shared" si="15"/>
        <v>1600.5409047438775</v>
      </c>
    </row>
    <row r="116" spans="1:6" ht="13.75" customHeight="1" x14ac:dyDescent="0.15">
      <c r="A116" s="77"/>
      <c r="B116" s="89">
        <v>106</v>
      </c>
      <c r="C116" s="106">
        <f t="shared" si="12"/>
        <v>111.02050194164944</v>
      </c>
      <c r="D116" s="106">
        <f t="shared" si="13"/>
        <v>103.01779741793005</v>
      </c>
      <c r="E116" s="106">
        <f t="shared" si="14"/>
        <v>8.0027045237193875</v>
      </c>
      <c r="F116" s="106">
        <f t="shared" si="15"/>
        <v>1497.5231073259474</v>
      </c>
    </row>
    <row r="117" spans="1:6" ht="13.75" customHeight="1" x14ac:dyDescent="0.15">
      <c r="A117" s="77"/>
      <c r="B117" s="89">
        <v>107</v>
      </c>
      <c r="C117" s="106">
        <f t="shared" si="12"/>
        <v>111.02050194164944</v>
      </c>
      <c r="D117" s="106">
        <f t="shared" si="13"/>
        <v>103.53288640501971</v>
      </c>
      <c r="E117" s="106">
        <f t="shared" si="14"/>
        <v>7.487615536629737</v>
      </c>
      <c r="F117" s="106">
        <f t="shared" si="15"/>
        <v>1393.9902209209276</v>
      </c>
    </row>
    <row r="118" spans="1:6" ht="13.75" customHeight="1" x14ac:dyDescent="0.15">
      <c r="A118" s="77"/>
      <c r="B118" s="89">
        <v>108</v>
      </c>
      <c r="C118" s="106">
        <f t="shared" si="12"/>
        <v>111.02050194164944</v>
      </c>
      <c r="D118" s="106">
        <f t="shared" si="13"/>
        <v>104.05055083704481</v>
      </c>
      <c r="E118" s="106">
        <f t="shared" si="14"/>
        <v>6.9699511046046387</v>
      </c>
      <c r="F118" s="106">
        <f t="shared" si="15"/>
        <v>1289.9396700838829</v>
      </c>
    </row>
    <row r="119" spans="1:6" ht="13.75" customHeight="1" x14ac:dyDescent="0.15">
      <c r="A119" s="77"/>
      <c r="B119" s="89">
        <v>109</v>
      </c>
      <c r="C119" s="106">
        <f t="shared" si="12"/>
        <v>111.02050194164944</v>
      </c>
      <c r="D119" s="106">
        <f t="shared" si="13"/>
        <v>104.57080359123003</v>
      </c>
      <c r="E119" s="106">
        <f t="shared" si="14"/>
        <v>6.4496983504194141</v>
      </c>
      <c r="F119" s="106">
        <f t="shared" si="15"/>
        <v>1185.3688664926528</v>
      </c>
    </row>
    <row r="120" spans="1:6" ht="13.75" customHeight="1" x14ac:dyDescent="0.15">
      <c r="A120" s="77"/>
      <c r="B120" s="89">
        <v>110</v>
      </c>
      <c r="C120" s="106">
        <f t="shared" si="12"/>
        <v>111.02050194164944</v>
      </c>
      <c r="D120" s="106">
        <f t="shared" si="13"/>
        <v>105.09365760918618</v>
      </c>
      <c r="E120" s="106">
        <f t="shared" si="14"/>
        <v>5.926844332463264</v>
      </c>
      <c r="F120" s="106">
        <f t="shared" si="15"/>
        <v>1080.2752088834666</v>
      </c>
    </row>
    <row r="121" spans="1:6" ht="13.75" customHeight="1" x14ac:dyDescent="0.15">
      <c r="A121" s="77"/>
      <c r="B121" s="89">
        <v>111</v>
      </c>
      <c r="C121" s="106">
        <f t="shared" si="12"/>
        <v>111.02050194164944</v>
      </c>
      <c r="D121" s="106">
        <f t="shared" si="13"/>
        <v>105.61912589723211</v>
      </c>
      <c r="E121" s="106">
        <f t="shared" si="14"/>
        <v>5.4013760444173329</v>
      </c>
      <c r="F121" s="106">
        <f t="shared" si="15"/>
        <v>974.65608298623442</v>
      </c>
    </row>
    <row r="122" spans="1:6" ht="13.75" customHeight="1" x14ac:dyDescent="0.15">
      <c r="A122" s="77"/>
      <c r="B122" s="89">
        <v>112</v>
      </c>
      <c r="C122" s="106">
        <f t="shared" si="12"/>
        <v>111.02050194164944</v>
      </c>
      <c r="D122" s="106">
        <f t="shared" si="13"/>
        <v>106.14722152671827</v>
      </c>
      <c r="E122" s="106">
        <f t="shared" si="14"/>
        <v>4.8732804149311724</v>
      </c>
      <c r="F122" s="106">
        <f t="shared" si="15"/>
        <v>868.5088614595162</v>
      </c>
    </row>
    <row r="123" spans="1:6" ht="13.75" customHeight="1" x14ac:dyDescent="0.15">
      <c r="A123" s="77"/>
      <c r="B123" s="89">
        <v>113</v>
      </c>
      <c r="C123" s="106">
        <f t="shared" si="12"/>
        <v>111.02050194164944</v>
      </c>
      <c r="D123" s="106">
        <f t="shared" si="13"/>
        <v>106.67795763435186</v>
      </c>
      <c r="E123" s="106">
        <f t="shared" si="14"/>
        <v>4.3425443072975805</v>
      </c>
      <c r="F123" s="106">
        <f t="shared" si="15"/>
        <v>761.83090382516434</v>
      </c>
    </row>
    <row r="124" spans="1:6" ht="13.75" customHeight="1" x14ac:dyDescent="0.15">
      <c r="A124" s="77"/>
      <c r="B124" s="89">
        <v>114</v>
      </c>
      <c r="C124" s="106">
        <f t="shared" si="12"/>
        <v>111.02050194164944</v>
      </c>
      <c r="D124" s="106">
        <f t="shared" si="13"/>
        <v>107.21134742252362</v>
      </c>
      <c r="E124" s="106">
        <f t="shared" si="14"/>
        <v>3.8091545191258214</v>
      </c>
      <c r="F124" s="106">
        <f t="shared" si="15"/>
        <v>654.61955640264068</v>
      </c>
    </row>
    <row r="125" spans="1:6" ht="13.75" customHeight="1" x14ac:dyDescent="0.15">
      <c r="A125" s="77"/>
      <c r="B125" s="89">
        <v>115</v>
      </c>
      <c r="C125" s="106">
        <f t="shared" si="12"/>
        <v>111.02050194164944</v>
      </c>
      <c r="D125" s="106">
        <f t="shared" si="13"/>
        <v>107.74740415963623</v>
      </c>
      <c r="E125" s="106">
        <f t="shared" si="14"/>
        <v>3.273097782013203</v>
      </c>
      <c r="F125" s="106">
        <f t="shared" si="15"/>
        <v>546.87215224300439</v>
      </c>
    </row>
    <row r="126" spans="1:6" ht="13.75" customHeight="1" x14ac:dyDescent="0.15">
      <c r="A126" s="77"/>
      <c r="B126" s="89">
        <v>116</v>
      </c>
      <c r="C126" s="106">
        <f t="shared" si="12"/>
        <v>111.02050194164944</v>
      </c>
      <c r="D126" s="106">
        <f t="shared" si="13"/>
        <v>108.28614118043443</v>
      </c>
      <c r="E126" s="106">
        <f t="shared" si="14"/>
        <v>2.7343607612150218</v>
      </c>
      <c r="F126" s="106">
        <f t="shared" si="15"/>
        <v>438.58601106256998</v>
      </c>
    </row>
    <row r="127" spans="1:6" ht="13.75" customHeight="1" x14ac:dyDescent="0.15">
      <c r="A127" s="77"/>
      <c r="B127" s="89">
        <v>117</v>
      </c>
      <c r="C127" s="106">
        <f t="shared" si="12"/>
        <v>111.02050194164944</v>
      </c>
      <c r="D127" s="106">
        <f t="shared" si="13"/>
        <v>108.82757188633659</v>
      </c>
      <c r="E127" s="106">
        <f t="shared" si="14"/>
        <v>2.1929300553128499</v>
      </c>
      <c r="F127" s="106">
        <f t="shared" si="15"/>
        <v>329.75843917623342</v>
      </c>
    </row>
    <row r="128" spans="1:6" ht="13.75" customHeight="1" x14ac:dyDescent="0.15">
      <c r="A128" s="77"/>
      <c r="B128" s="89">
        <v>118</v>
      </c>
      <c r="C128" s="106">
        <f t="shared" si="12"/>
        <v>111.02050194164944</v>
      </c>
      <c r="D128" s="106">
        <f t="shared" si="13"/>
        <v>109.37170974576827</v>
      </c>
      <c r="E128" s="106">
        <f t="shared" si="14"/>
        <v>1.6487921958811669</v>
      </c>
      <c r="F128" s="106">
        <f t="shared" si="15"/>
        <v>220.38672943046515</v>
      </c>
    </row>
    <row r="129" spans="1:6" ht="13.75" customHeight="1" x14ac:dyDescent="0.15">
      <c r="A129" s="77"/>
      <c r="B129" s="89">
        <v>119</v>
      </c>
      <c r="C129" s="106">
        <f t="shared" si="12"/>
        <v>111.02050194164944</v>
      </c>
      <c r="D129" s="106">
        <f t="shared" si="13"/>
        <v>109.91856829449712</v>
      </c>
      <c r="E129" s="106">
        <f t="shared" si="14"/>
        <v>1.1019336471523258</v>
      </c>
      <c r="F129" s="106">
        <f t="shared" si="15"/>
        <v>110.46816113596803</v>
      </c>
    </row>
    <row r="130" spans="1:6" ht="13.75" customHeight="1" x14ac:dyDescent="0.15">
      <c r="A130" s="77"/>
      <c r="B130" s="89">
        <v>120</v>
      </c>
      <c r="C130" s="106">
        <f t="shared" si="12"/>
        <v>111.02050194164944</v>
      </c>
      <c r="D130" s="106">
        <f t="shared" si="13"/>
        <v>110.46816113596961</v>
      </c>
      <c r="E130" s="106">
        <f t="shared" si="14"/>
        <v>0.55234080567984012</v>
      </c>
      <c r="F130" s="106">
        <f t="shared" si="15"/>
        <v>-1.5774048733874224E-12</v>
      </c>
    </row>
    <row r="131" spans="1:6" ht="13.75" customHeight="1" x14ac:dyDescent="0.15">
      <c r="A131" s="77"/>
      <c r="B131" s="77"/>
      <c r="C131" s="106"/>
      <c r="D131" s="106"/>
      <c r="E131" s="106"/>
      <c r="F131" s="106"/>
    </row>
    <row r="132" spans="1:6" ht="13.75" customHeight="1" x14ac:dyDescent="0.15">
      <c r="A132" s="77"/>
      <c r="B132" s="77"/>
      <c r="C132" s="106"/>
      <c r="D132" s="106"/>
      <c r="E132" s="106"/>
      <c r="F132" s="106"/>
    </row>
    <row r="133" spans="1:6" ht="13.75" customHeight="1" x14ac:dyDescent="0.15">
      <c r="A133" s="77"/>
      <c r="B133" s="77"/>
      <c r="C133" s="106"/>
      <c r="D133" s="106"/>
      <c r="E133" s="106"/>
      <c r="F133" s="106"/>
    </row>
    <row r="134" spans="1:6" ht="13.75" customHeight="1" x14ac:dyDescent="0.15">
      <c r="A134" s="77"/>
      <c r="B134" s="77"/>
      <c r="C134" s="106"/>
      <c r="D134" s="106"/>
      <c r="E134" s="106"/>
      <c r="F134" s="106"/>
    </row>
    <row r="135" spans="1:6" ht="13.75" customHeight="1" x14ac:dyDescent="0.15">
      <c r="A135" s="77"/>
      <c r="B135" s="77"/>
      <c r="C135" s="106"/>
      <c r="D135" s="106"/>
      <c r="E135" s="106"/>
      <c r="F135" s="106"/>
    </row>
    <row r="136" spans="1:6" ht="13.75" customHeight="1" x14ac:dyDescent="0.15">
      <c r="A136" s="77"/>
      <c r="B136" s="77"/>
      <c r="C136" s="106"/>
      <c r="D136" s="106"/>
      <c r="E136" s="106"/>
      <c r="F136" s="106"/>
    </row>
    <row r="137" spans="1:6" ht="13.75" customHeight="1" x14ac:dyDescent="0.15">
      <c r="A137" s="77"/>
      <c r="B137" s="77"/>
      <c r="C137" s="106"/>
      <c r="D137" s="106"/>
      <c r="E137" s="106"/>
      <c r="F137" s="106"/>
    </row>
    <row r="138" spans="1:6" ht="13.75" customHeight="1" x14ac:dyDescent="0.15">
      <c r="A138" s="77"/>
      <c r="B138" s="77"/>
      <c r="C138" s="106"/>
      <c r="D138" s="106"/>
      <c r="E138" s="106"/>
      <c r="F138" s="106"/>
    </row>
    <row r="139" spans="1:6" ht="13.75" customHeight="1" x14ac:dyDescent="0.15">
      <c r="A139" s="77"/>
      <c r="B139" s="77"/>
      <c r="C139" s="106"/>
      <c r="D139" s="106"/>
      <c r="E139" s="106"/>
      <c r="F139" s="106"/>
    </row>
    <row r="140" spans="1:6" ht="13.75" customHeight="1" x14ac:dyDescent="0.15">
      <c r="A140" s="77"/>
      <c r="B140" s="77"/>
      <c r="C140" s="106"/>
      <c r="D140" s="106"/>
      <c r="E140" s="106"/>
      <c r="F140" s="106"/>
    </row>
  </sheetData>
  <mergeCells count="1">
    <mergeCell ref="A1:F1"/>
  </mergeCells>
  <pageMargins left="0.56999999999999995" right="0.79" top="0.56999999999999995" bottom="0.94" header="0.31" footer="0.5"/>
  <pageSetup orientation="portrait"/>
  <headerFooter>
    <oddFooter>&amp;L&amp;"Arial,Regular"&amp;10&amp;K000000asbl - modèle de journaux pour petites asbl 2004.xls&amp;C&amp;"Arial,Regular"&amp;10&amp;K000000&amp;P / &amp;N&amp;R&amp;"Arial,Regular"&amp;10&amp;K000000Tableau crédit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Résumé de l’exportation</vt:lpstr>
      <vt:lpstr>Etat du patrimoine - Table 1</vt:lpstr>
      <vt:lpstr>Etat Recettes Dépenses - Table </vt:lpstr>
      <vt:lpstr>Dépenses - Table 1</vt:lpstr>
      <vt:lpstr>Recettes - Table 1</vt:lpstr>
      <vt:lpstr>Tableau crédit - Table 1</vt:lpstr>
      <vt:lpstr>'Dépenses - Table 1'!Print_Area</vt:lpstr>
      <vt:lpstr>'Etat du patrimoine - Table 1'!Print_Area</vt:lpstr>
      <vt:lpstr>'Recettes - 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Riney</cp:lastModifiedBy>
  <cp:lastPrinted>2024-01-22T11:23:30Z</cp:lastPrinted>
  <dcterms:modified xsi:type="dcterms:W3CDTF">2024-02-06T08:20:51Z</dcterms:modified>
</cp:coreProperties>
</file>